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1"/>
  </bookViews>
  <sheets>
    <sheet name="бюджет СП" sheetId="1" r:id="rId1"/>
    <sheet name="ручная проверка" sheetId="2" r:id="rId2"/>
    <sheet name="Алекс МР и П" sheetId="3" r:id="rId3"/>
    <sheet name="Лист3" sheetId="4" r:id="rId4"/>
  </sheets>
  <definedNames>
    <definedName name="_xlnm.Print_Area" localSheetId="2">'Алекс МР и П'!$A$1:$T$28</definedName>
  </definedNames>
  <calcPr fullCalcOnLoad="1"/>
</workbook>
</file>

<file path=xl/sharedStrings.xml><?xml version="1.0" encoding="utf-8"?>
<sst xmlns="http://schemas.openxmlformats.org/spreadsheetml/2006/main" count="149" uniqueCount="79">
  <si>
    <t xml:space="preserve">Наименование поселений </t>
  </si>
  <si>
    <t xml:space="preserve">Итого </t>
  </si>
  <si>
    <t>Алексеевский район</t>
  </si>
  <si>
    <t>Алексеевский ПСМС</t>
  </si>
  <si>
    <t>Билярский СМС</t>
  </si>
  <si>
    <t>Б.Полянский СМС</t>
  </si>
  <si>
    <t>Б.Тиганский СМС</t>
  </si>
  <si>
    <t>Бутлеровский СМС</t>
  </si>
  <si>
    <t>Войкинский СМС</t>
  </si>
  <si>
    <t>Ерыклинский СМС</t>
  </si>
  <si>
    <t>Куркульский СМС</t>
  </si>
  <si>
    <t>Курналинский СМС</t>
  </si>
  <si>
    <t>Лебединский СМС</t>
  </si>
  <si>
    <t>Лебяженский СМС</t>
  </si>
  <si>
    <t>Левашевский СМС</t>
  </si>
  <si>
    <t>Майнский СМС</t>
  </si>
  <si>
    <t>П.Шенталинский СМС</t>
  </si>
  <si>
    <t>Родниковский СМС</t>
  </si>
  <si>
    <t>Ромодановский СМС</t>
  </si>
  <si>
    <t>Сахаровский СМС</t>
  </si>
  <si>
    <t>Ср. Тиганский СМС</t>
  </si>
  <si>
    <t>Ст. Шенталинский СМС</t>
  </si>
  <si>
    <t>Ялкинский СМС</t>
  </si>
  <si>
    <t>Численность (человек)</t>
  </si>
  <si>
    <t>Доходы</t>
  </si>
  <si>
    <t>Налог на доходы физических лиц 10%</t>
  </si>
  <si>
    <t>Налог на имущество физических лиц 100%</t>
  </si>
  <si>
    <t>Земельный налог 100%</t>
  </si>
  <si>
    <t>Единый сельскохозяйственный налог 30%</t>
  </si>
  <si>
    <t>Управление</t>
  </si>
  <si>
    <t>ЖКХ</t>
  </si>
  <si>
    <t>Культура</t>
  </si>
  <si>
    <t>Физкультура</t>
  </si>
  <si>
    <t>Итого расходов</t>
  </si>
  <si>
    <t>Расходы</t>
  </si>
  <si>
    <t xml:space="preserve">Бюджет </t>
  </si>
  <si>
    <t>Наименование поселения</t>
  </si>
  <si>
    <t>Численность</t>
  </si>
  <si>
    <t>Закрепл. доходы</t>
  </si>
  <si>
    <t>Доходы после ФФПП</t>
  </si>
  <si>
    <t>Дефицит после изъятия субвенции</t>
  </si>
  <si>
    <t>Конечный дефицит</t>
  </si>
  <si>
    <t>Доля дефицита в доходах</t>
  </si>
  <si>
    <t>Дотация из района</t>
  </si>
  <si>
    <t>Минимальный уровень выравнивания</t>
  </si>
  <si>
    <t>ИТОГО</t>
  </si>
  <si>
    <t>Профицит профицитных</t>
  </si>
  <si>
    <t>Дефицит дефицитных</t>
  </si>
  <si>
    <t>Муниципальный район</t>
  </si>
  <si>
    <t>Ст.Шенталинский СМС</t>
  </si>
  <si>
    <t>Отриц. трансферт в бюджет РТ</t>
  </si>
  <si>
    <t>Дотация из районного фонда финансовой поддержки поселений за счет средств РТ по числ.</t>
  </si>
  <si>
    <t>Дефицит до помощи за счет бюджета РТ</t>
  </si>
  <si>
    <t>Дефицит после помощи за счет средств РТ</t>
  </si>
  <si>
    <t>Субв.на межмуниципальные нужды (здравоохр.)</t>
  </si>
  <si>
    <t>ИБР</t>
  </si>
  <si>
    <t>Уровень расчетной бюджетной обеспеченности</t>
  </si>
  <si>
    <t>Дотация из Районного фонда финансовой поддержки поселений по бюджетной обеспеченности</t>
  </si>
  <si>
    <t>Итого дотация из районного фонда финансовой поддержки поселений</t>
  </si>
  <si>
    <t>Дефицит после дотаций из Районного фонда финансовой поддержки поселений</t>
  </si>
  <si>
    <t>Дотация из районного фонда сбалансированности бюджетов поселений</t>
  </si>
  <si>
    <t>Загс</t>
  </si>
  <si>
    <t>Военкомат</t>
  </si>
  <si>
    <t>Итого закрепленных доходов</t>
  </si>
  <si>
    <t>Райсовет</t>
  </si>
  <si>
    <t>Главы</t>
  </si>
  <si>
    <t>Бухгалтерия</t>
  </si>
  <si>
    <t>Киносеть</t>
  </si>
  <si>
    <t>Госпошлина</t>
  </si>
  <si>
    <t>Неналоговые доходы</t>
  </si>
  <si>
    <t>Резервный фонд</t>
  </si>
  <si>
    <t>итого</t>
  </si>
  <si>
    <t>расходы</t>
  </si>
  <si>
    <t>доходы</t>
  </si>
  <si>
    <t>субсидия</t>
  </si>
  <si>
    <t>разница</t>
  </si>
  <si>
    <t>сельских и городских поселений по Алексеевскому району на 2016 год</t>
  </si>
  <si>
    <t>Алексеевский район 2016 год</t>
  </si>
  <si>
    <t>Балансировка 2016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</si>
</sst>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00"/>
    <numFmt numFmtId="172" formatCode="#,##0.000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-* #,##0.00\ &quot;р.&quot;_-;\-* #,##0.00\ &quot;р.&quot;_-;_-* &quot;-&quot;??\ &quot;р.&quot;_-;_-@_-"/>
    <numFmt numFmtId="183" formatCode="_-* #,##0\ &quot;р.&quot;_-;\-* #,##0\ &quot;р.&quot;_-;_-* &quot;-&quot;\ &quot;р.&quot;_-;_-@_-"/>
    <numFmt numFmtId="184" formatCode="_-* #,##0.00\ _р_._-;\-* #,##0.00\ _р_._-;_-* &quot;-&quot;??\ _р_._-;_-@_-"/>
    <numFmt numFmtId="185" formatCode="_-* #,##0\ _р_._-;\-* #,##0\ _р_._-;_-* &quot;-&quot;\ _р_._-;_-@_-"/>
    <numFmt numFmtId="186" formatCode="#,##0.0&quot;р.&quot;"/>
    <numFmt numFmtId="187" formatCode="#,##0.0000"/>
  </numFmts>
  <fonts count="4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5" fontId="1" fillId="34" borderId="10" xfId="0" applyNumberFormat="1" applyFont="1" applyFill="1" applyBorder="1" applyAlignment="1">
      <alignment/>
    </xf>
    <xf numFmtId="165" fontId="0" fillId="34" borderId="10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6" sqref="H26"/>
    </sheetView>
  </sheetViews>
  <sheetFormatPr defaultColWidth="9.00390625" defaultRowHeight="12.75"/>
  <cols>
    <col min="1" max="1" width="2.875" style="22" customWidth="1"/>
    <col min="2" max="2" width="19.625" style="22" customWidth="1"/>
    <col min="3" max="3" width="6.375" style="22" customWidth="1"/>
    <col min="4" max="4" width="10.00390625" style="22" customWidth="1"/>
    <col min="5" max="5" width="7.125" style="22" customWidth="1"/>
    <col min="6" max="6" width="6.625" style="22" customWidth="1"/>
    <col min="7" max="7" width="5.75390625" style="22" customWidth="1"/>
    <col min="8" max="8" width="7.00390625" style="22" customWidth="1"/>
    <col min="9" max="9" width="8.75390625" style="22" customWidth="1"/>
    <col min="10" max="10" width="9.125" style="22" customWidth="1"/>
    <col min="11" max="11" width="8.25390625" style="22" customWidth="1"/>
    <col min="12" max="12" width="7.375" style="22" customWidth="1"/>
    <col min="13" max="13" width="6.125" style="22" customWidth="1"/>
    <col min="14" max="15" width="7.625" style="22" customWidth="1"/>
    <col min="16" max="16" width="6.875" style="22" customWidth="1"/>
    <col min="17" max="17" width="8.625" style="22" customWidth="1"/>
    <col min="18" max="18" width="8.00390625" style="22" customWidth="1"/>
    <col min="19" max="19" width="6.625" style="22" customWidth="1"/>
    <col min="20" max="20" width="8.875" style="22" customWidth="1"/>
    <col min="21" max="21" width="5.625" style="22" customWidth="1"/>
    <col min="22" max="22" width="7.75390625" style="22" customWidth="1"/>
    <col min="23" max="16384" width="9.125" style="22" customWidth="1"/>
  </cols>
  <sheetData>
    <row r="1" spans="4:17" ht="18.75">
      <c r="D1" s="23"/>
      <c r="E1" s="23"/>
      <c r="F1" s="23"/>
      <c r="G1" s="23"/>
      <c r="H1" s="23" t="s">
        <v>35</v>
      </c>
      <c r="I1" s="23"/>
      <c r="J1" s="23"/>
      <c r="M1" s="23"/>
      <c r="N1" s="23"/>
      <c r="O1" s="23"/>
      <c r="P1" s="23"/>
      <c r="Q1" s="23"/>
    </row>
    <row r="2" spans="3:17" ht="18.75">
      <c r="C2" s="23" t="s">
        <v>76</v>
      </c>
      <c r="D2" s="23"/>
      <c r="E2" s="23"/>
      <c r="F2" s="23"/>
      <c r="G2" s="23"/>
      <c r="H2" s="23"/>
      <c r="I2" s="23"/>
      <c r="J2" s="23"/>
      <c r="M2" s="23"/>
      <c r="N2" s="23"/>
      <c r="O2" s="23"/>
      <c r="P2" s="23"/>
      <c r="Q2" s="23"/>
    </row>
    <row r="4" spans="2:9" ht="12.75">
      <c r="B4" s="24"/>
      <c r="C4" s="24"/>
      <c r="D4" s="24"/>
      <c r="E4" s="24"/>
      <c r="F4" s="24"/>
      <c r="G4" s="24"/>
      <c r="H4" s="24"/>
      <c r="I4" s="24"/>
    </row>
    <row r="5" spans="1:22" ht="13.5" customHeight="1">
      <c r="A5" s="41"/>
      <c r="B5" s="43" t="s">
        <v>0</v>
      </c>
      <c r="C5" s="42" t="s">
        <v>23</v>
      </c>
      <c r="D5" s="43" t="s">
        <v>24</v>
      </c>
      <c r="E5" s="43"/>
      <c r="F5" s="43"/>
      <c r="G5" s="44"/>
      <c r="H5" s="44"/>
      <c r="I5" s="44"/>
      <c r="J5" s="40" t="s">
        <v>63</v>
      </c>
      <c r="K5" s="41" t="s">
        <v>34</v>
      </c>
      <c r="L5" s="41"/>
      <c r="M5" s="41"/>
      <c r="N5" s="41"/>
      <c r="O5" s="41"/>
      <c r="P5" s="41"/>
      <c r="Q5" s="41"/>
      <c r="R5" s="41"/>
      <c r="S5" s="41"/>
      <c r="T5" s="40" t="s">
        <v>33</v>
      </c>
      <c r="U5" s="40" t="s">
        <v>61</v>
      </c>
      <c r="V5" s="40" t="s">
        <v>62</v>
      </c>
    </row>
    <row r="6" spans="1:22" ht="12.75" customHeight="1" hidden="1">
      <c r="A6" s="41"/>
      <c r="B6" s="43"/>
      <c r="C6" s="42"/>
      <c r="D6" s="26"/>
      <c r="E6" s="26"/>
      <c r="F6" s="26"/>
      <c r="G6" s="26"/>
      <c r="H6" s="26"/>
      <c r="I6" s="26"/>
      <c r="J6" s="40"/>
      <c r="K6" s="27"/>
      <c r="L6" s="27"/>
      <c r="M6" s="27"/>
      <c r="N6" s="27"/>
      <c r="O6" s="27"/>
      <c r="P6" s="27"/>
      <c r="Q6" s="27"/>
      <c r="R6" s="27"/>
      <c r="S6" s="27"/>
      <c r="T6" s="40"/>
      <c r="U6" s="40"/>
      <c r="V6" s="40"/>
    </row>
    <row r="7" spans="1:22" ht="92.25" customHeight="1">
      <c r="A7" s="41"/>
      <c r="B7" s="43"/>
      <c r="C7" s="42"/>
      <c r="D7" s="28" t="s">
        <v>25</v>
      </c>
      <c r="E7" s="28" t="s">
        <v>26</v>
      </c>
      <c r="F7" s="28" t="s">
        <v>27</v>
      </c>
      <c r="G7" s="25" t="s">
        <v>68</v>
      </c>
      <c r="H7" s="29" t="s">
        <v>69</v>
      </c>
      <c r="I7" s="30" t="s">
        <v>28</v>
      </c>
      <c r="J7" s="40"/>
      <c r="K7" s="31" t="s">
        <v>29</v>
      </c>
      <c r="L7" s="31" t="s">
        <v>70</v>
      </c>
      <c r="M7" s="31" t="s">
        <v>64</v>
      </c>
      <c r="N7" s="31" t="s">
        <v>65</v>
      </c>
      <c r="O7" s="31" t="s">
        <v>66</v>
      </c>
      <c r="P7" s="31" t="s">
        <v>67</v>
      </c>
      <c r="Q7" s="31" t="s">
        <v>30</v>
      </c>
      <c r="R7" s="31" t="s">
        <v>31</v>
      </c>
      <c r="S7" s="31" t="s">
        <v>32</v>
      </c>
      <c r="T7" s="40"/>
      <c r="U7" s="40"/>
      <c r="V7" s="40"/>
    </row>
    <row r="8" spans="1:22" ht="12.75">
      <c r="A8" s="27"/>
      <c r="B8" s="32" t="s">
        <v>2</v>
      </c>
      <c r="C8" s="27"/>
      <c r="D8" s="27"/>
      <c r="E8" s="27"/>
      <c r="F8" s="27"/>
      <c r="G8" s="33"/>
      <c r="H8" s="33"/>
      <c r="I8" s="33"/>
      <c r="J8" s="27"/>
      <c r="K8" s="27"/>
      <c r="L8" s="27"/>
      <c r="M8" s="27"/>
      <c r="N8" s="27"/>
      <c r="O8" s="27"/>
      <c r="P8" s="27"/>
      <c r="Q8" s="27"/>
      <c r="R8" s="27"/>
      <c r="S8" s="27"/>
      <c r="T8" s="33"/>
      <c r="U8" s="27"/>
      <c r="V8" s="27"/>
    </row>
    <row r="9" spans="1:22" ht="12.75">
      <c r="A9" s="27"/>
      <c r="C9" s="27"/>
      <c r="D9" s="27"/>
      <c r="E9" s="27"/>
      <c r="F9" s="27"/>
      <c r="G9" s="33"/>
      <c r="H9" s="33"/>
      <c r="I9" s="33"/>
      <c r="J9" s="27"/>
      <c r="K9" s="27"/>
      <c r="L9" s="27"/>
      <c r="M9" s="27"/>
      <c r="N9" s="27"/>
      <c r="O9" s="27"/>
      <c r="P9" s="27"/>
      <c r="Q9" s="27"/>
      <c r="R9" s="27"/>
      <c r="S9" s="27"/>
      <c r="T9" s="33"/>
      <c r="U9" s="27"/>
      <c r="V9" s="27"/>
    </row>
    <row r="10" spans="1:22" ht="12.75">
      <c r="A10" s="22">
        <v>1</v>
      </c>
      <c r="B10" s="27" t="s">
        <v>4</v>
      </c>
      <c r="C10" s="27">
        <v>2595</v>
      </c>
      <c r="D10" s="27">
        <v>320.8</v>
      </c>
      <c r="E10" s="27">
        <v>373</v>
      </c>
      <c r="F10" s="27">
        <v>827</v>
      </c>
      <c r="G10" s="33">
        <v>16</v>
      </c>
      <c r="H10" s="33"/>
      <c r="I10" s="33">
        <v>5</v>
      </c>
      <c r="J10" s="27">
        <f>SUM(D10:I10)</f>
        <v>1541.8</v>
      </c>
      <c r="K10" s="27">
        <v>950</v>
      </c>
      <c r="L10" s="27">
        <v>57</v>
      </c>
      <c r="M10" s="27"/>
      <c r="N10" s="27">
        <v>480</v>
      </c>
      <c r="O10" s="27">
        <v>260</v>
      </c>
      <c r="P10" s="27"/>
      <c r="Q10" s="27">
        <v>2351.5</v>
      </c>
      <c r="R10" s="27">
        <v>1281.6</v>
      </c>
      <c r="S10" s="27"/>
      <c r="T10" s="33">
        <f>SUM(K10:S10)</f>
        <v>5380.1</v>
      </c>
      <c r="U10" s="34">
        <v>7</v>
      </c>
      <c r="V10" s="34">
        <v>191</v>
      </c>
    </row>
    <row r="11" spans="1:22" ht="12.75">
      <c r="A11" s="27">
        <v>2</v>
      </c>
      <c r="B11" s="27" t="s">
        <v>5</v>
      </c>
      <c r="C11" s="27">
        <v>885</v>
      </c>
      <c r="D11" s="27">
        <v>83.6</v>
      </c>
      <c r="E11" s="27">
        <v>97</v>
      </c>
      <c r="F11" s="27">
        <v>88</v>
      </c>
      <c r="G11" s="33">
        <v>4</v>
      </c>
      <c r="H11" s="33"/>
      <c r="I11" s="33"/>
      <c r="J11" s="27">
        <f aca="true" t="shared" si="0" ref="J11:J28">SUM(D11:I11)</f>
        <v>272.6</v>
      </c>
      <c r="K11" s="27">
        <v>459</v>
      </c>
      <c r="L11" s="27">
        <v>27</v>
      </c>
      <c r="M11" s="27"/>
      <c r="N11" s="27">
        <v>420</v>
      </c>
      <c r="O11" s="27">
        <v>225.2</v>
      </c>
      <c r="P11" s="27"/>
      <c r="Q11" s="27">
        <v>415.2</v>
      </c>
      <c r="R11" s="27">
        <v>928</v>
      </c>
      <c r="S11" s="27"/>
      <c r="T11" s="33">
        <f aca="true" t="shared" si="1" ref="T11:T29">SUM(K11:S11)</f>
        <v>2474.4</v>
      </c>
      <c r="U11" s="34">
        <v>4</v>
      </c>
      <c r="V11" s="34">
        <v>80.3</v>
      </c>
    </row>
    <row r="12" spans="1:22" ht="12.75">
      <c r="A12" s="27">
        <v>3</v>
      </c>
      <c r="B12" s="27" t="s">
        <v>6</v>
      </c>
      <c r="C12" s="27">
        <v>697</v>
      </c>
      <c r="D12" s="27">
        <v>44.5</v>
      </c>
      <c r="E12" s="27">
        <v>140</v>
      </c>
      <c r="F12" s="27">
        <v>289</v>
      </c>
      <c r="G12" s="33">
        <v>3</v>
      </c>
      <c r="H12" s="33"/>
      <c r="I12" s="33">
        <v>5</v>
      </c>
      <c r="J12" s="27">
        <f t="shared" si="0"/>
        <v>481.5</v>
      </c>
      <c r="K12" s="27">
        <v>289</v>
      </c>
      <c r="L12" s="27">
        <v>18</v>
      </c>
      <c r="M12" s="27"/>
      <c r="N12" s="27">
        <v>392</v>
      </c>
      <c r="O12" s="27">
        <v>228.3</v>
      </c>
      <c r="P12" s="27"/>
      <c r="Q12" s="27">
        <v>366.3</v>
      </c>
      <c r="R12" s="27">
        <v>463.6</v>
      </c>
      <c r="S12" s="27"/>
      <c r="T12" s="33">
        <f t="shared" si="1"/>
        <v>1757.1999999999998</v>
      </c>
      <c r="U12" s="34">
        <v>3</v>
      </c>
      <c r="V12" s="34">
        <v>81.3</v>
      </c>
    </row>
    <row r="13" spans="1:22" ht="12.75">
      <c r="A13" s="27">
        <v>4</v>
      </c>
      <c r="B13" s="27" t="s">
        <v>7</v>
      </c>
      <c r="C13" s="27">
        <v>1001</v>
      </c>
      <c r="D13" s="27">
        <v>181.1</v>
      </c>
      <c r="E13" s="27">
        <v>184</v>
      </c>
      <c r="F13" s="27">
        <v>689</v>
      </c>
      <c r="G13" s="33">
        <v>3</v>
      </c>
      <c r="H13" s="33"/>
      <c r="I13" s="33">
        <v>11</v>
      </c>
      <c r="J13" s="27">
        <f t="shared" si="0"/>
        <v>1068.1</v>
      </c>
      <c r="K13" s="27">
        <v>373</v>
      </c>
      <c r="L13" s="27">
        <v>23</v>
      </c>
      <c r="M13" s="27"/>
      <c r="N13" s="27">
        <v>383</v>
      </c>
      <c r="O13" s="27">
        <v>219.2</v>
      </c>
      <c r="P13" s="27"/>
      <c r="Q13" s="27">
        <v>305</v>
      </c>
      <c r="R13" s="27">
        <v>991.4</v>
      </c>
      <c r="S13" s="27"/>
      <c r="T13" s="33">
        <f t="shared" si="1"/>
        <v>2294.6</v>
      </c>
      <c r="U13" s="34">
        <v>3</v>
      </c>
      <c r="V13" s="34">
        <v>75.2</v>
      </c>
    </row>
    <row r="14" spans="1:22" ht="12.75">
      <c r="A14" s="27">
        <v>5</v>
      </c>
      <c r="B14" s="27" t="s">
        <v>8</v>
      </c>
      <c r="C14" s="27">
        <v>397</v>
      </c>
      <c r="D14" s="27">
        <v>17.1</v>
      </c>
      <c r="E14" s="27">
        <v>44</v>
      </c>
      <c r="F14" s="27">
        <v>576</v>
      </c>
      <c r="G14" s="33">
        <v>2</v>
      </c>
      <c r="H14" s="33"/>
      <c r="I14" s="33"/>
      <c r="J14" s="27">
        <f t="shared" si="0"/>
        <v>639.1</v>
      </c>
      <c r="K14" s="27">
        <v>340</v>
      </c>
      <c r="L14" s="27">
        <v>17</v>
      </c>
      <c r="M14" s="27"/>
      <c r="N14" s="27">
        <v>420</v>
      </c>
      <c r="O14" s="27">
        <v>227.3</v>
      </c>
      <c r="P14" s="27"/>
      <c r="Q14" s="27">
        <v>297.4</v>
      </c>
      <c r="R14" s="27">
        <v>409.9</v>
      </c>
      <c r="S14" s="27"/>
      <c r="T14" s="33">
        <f t="shared" si="1"/>
        <v>1711.6</v>
      </c>
      <c r="U14" s="34">
        <v>2</v>
      </c>
      <c r="V14" s="34">
        <v>81.3</v>
      </c>
    </row>
    <row r="15" spans="1:22" ht="12.75">
      <c r="A15" s="27">
        <v>6</v>
      </c>
      <c r="B15" s="27" t="s">
        <v>9</v>
      </c>
      <c r="C15" s="27">
        <v>699</v>
      </c>
      <c r="D15" s="27">
        <v>52.4</v>
      </c>
      <c r="E15" s="27">
        <v>55</v>
      </c>
      <c r="F15" s="27">
        <v>608</v>
      </c>
      <c r="G15" s="33">
        <v>5</v>
      </c>
      <c r="H15" s="33"/>
      <c r="I15" s="33"/>
      <c r="J15" s="27">
        <f t="shared" si="0"/>
        <v>720.4</v>
      </c>
      <c r="K15" s="27">
        <v>406</v>
      </c>
      <c r="L15" s="27">
        <v>21</v>
      </c>
      <c r="M15" s="27"/>
      <c r="N15" s="27">
        <v>420</v>
      </c>
      <c r="O15" s="27">
        <v>240.4</v>
      </c>
      <c r="P15" s="27"/>
      <c r="Q15" s="27">
        <v>337</v>
      </c>
      <c r="R15" s="27">
        <v>796.4</v>
      </c>
      <c r="S15" s="27"/>
      <c r="T15" s="33">
        <f t="shared" si="1"/>
        <v>2220.8</v>
      </c>
      <c r="U15" s="34">
        <v>3</v>
      </c>
      <c r="V15" s="34">
        <v>81.3</v>
      </c>
    </row>
    <row r="16" spans="1:22" ht="12.75">
      <c r="A16" s="27">
        <v>7</v>
      </c>
      <c r="B16" s="27" t="s">
        <v>10</v>
      </c>
      <c r="C16" s="27">
        <v>456</v>
      </c>
      <c r="D16" s="27">
        <v>85.5</v>
      </c>
      <c r="E16" s="27">
        <v>51</v>
      </c>
      <c r="F16" s="27">
        <v>90</v>
      </c>
      <c r="G16" s="33">
        <v>1</v>
      </c>
      <c r="H16" s="33"/>
      <c r="I16" s="33">
        <v>16</v>
      </c>
      <c r="J16" s="27">
        <f t="shared" si="0"/>
        <v>243.5</v>
      </c>
      <c r="K16" s="27">
        <v>301</v>
      </c>
      <c r="L16" s="27">
        <v>15</v>
      </c>
      <c r="M16" s="27"/>
      <c r="N16" s="27">
        <v>420</v>
      </c>
      <c r="O16" s="27">
        <v>223.7</v>
      </c>
      <c r="P16" s="27"/>
      <c r="Q16" s="27">
        <v>234</v>
      </c>
      <c r="R16" s="27">
        <v>333</v>
      </c>
      <c r="S16" s="27"/>
      <c r="T16" s="33">
        <f t="shared" si="1"/>
        <v>1526.7</v>
      </c>
      <c r="U16" s="34">
        <v>2</v>
      </c>
      <c r="V16" s="34">
        <v>76.8</v>
      </c>
    </row>
    <row r="17" spans="1:22" ht="12.75">
      <c r="A17" s="27">
        <v>8</v>
      </c>
      <c r="B17" s="27" t="s">
        <v>11</v>
      </c>
      <c r="C17" s="27">
        <v>305</v>
      </c>
      <c r="D17" s="27">
        <v>10.5</v>
      </c>
      <c r="E17" s="27">
        <v>30</v>
      </c>
      <c r="F17" s="27">
        <v>84</v>
      </c>
      <c r="G17" s="33">
        <v>1</v>
      </c>
      <c r="H17" s="33"/>
      <c r="I17" s="33"/>
      <c r="J17" s="27">
        <f t="shared" si="0"/>
        <v>125.5</v>
      </c>
      <c r="K17" s="27">
        <v>322</v>
      </c>
      <c r="L17" s="27">
        <v>15</v>
      </c>
      <c r="M17" s="27"/>
      <c r="N17" s="27">
        <v>392</v>
      </c>
      <c r="O17" s="27">
        <v>237.4</v>
      </c>
      <c r="P17" s="27"/>
      <c r="Q17" s="27">
        <v>205.2</v>
      </c>
      <c r="R17" s="27">
        <v>421.6</v>
      </c>
      <c r="S17" s="27"/>
      <c r="T17" s="33">
        <f t="shared" si="1"/>
        <v>1593.1999999999998</v>
      </c>
      <c r="U17" s="34">
        <v>2</v>
      </c>
      <c r="V17" s="34">
        <v>75.8</v>
      </c>
    </row>
    <row r="18" spans="1:22" ht="12.75">
      <c r="A18" s="27">
        <v>9</v>
      </c>
      <c r="B18" s="27" t="s">
        <v>12</v>
      </c>
      <c r="C18" s="27">
        <v>712</v>
      </c>
      <c r="D18" s="27">
        <v>51.5</v>
      </c>
      <c r="E18" s="27">
        <v>74</v>
      </c>
      <c r="F18" s="27">
        <v>188</v>
      </c>
      <c r="G18" s="33">
        <v>3</v>
      </c>
      <c r="H18" s="33"/>
      <c r="I18" s="33"/>
      <c r="J18" s="27">
        <f t="shared" si="0"/>
        <v>316.5</v>
      </c>
      <c r="K18" s="27">
        <v>385</v>
      </c>
      <c r="L18" s="27">
        <v>20</v>
      </c>
      <c r="M18" s="27"/>
      <c r="N18" s="27">
        <v>393</v>
      </c>
      <c r="O18" s="27">
        <v>236.4</v>
      </c>
      <c r="P18" s="27"/>
      <c r="Q18" s="27">
        <v>328</v>
      </c>
      <c r="R18" s="27">
        <v>1163.4</v>
      </c>
      <c r="S18" s="27"/>
      <c r="T18" s="33">
        <f t="shared" si="1"/>
        <v>2525.8</v>
      </c>
      <c r="U18" s="34">
        <v>3</v>
      </c>
      <c r="V18" s="34">
        <v>80.3</v>
      </c>
    </row>
    <row r="19" spans="1:22" ht="12.75">
      <c r="A19" s="27">
        <v>10</v>
      </c>
      <c r="B19" s="27" t="s">
        <v>13</v>
      </c>
      <c r="C19" s="27">
        <v>850</v>
      </c>
      <c r="D19" s="27">
        <v>20.3</v>
      </c>
      <c r="E19" s="27">
        <v>236</v>
      </c>
      <c r="F19" s="27">
        <v>574</v>
      </c>
      <c r="G19" s="33">
        <v>3</v>
      </c>
      <c r="H19" s="33"/>
      <c r="I19" s="33"/>
      <c r="J19" s="27">
        <f t="shared" si="0"/>
        <v>833.3</v>
      </c>
      <c r="K19" s="27">
        <v>361</v>
      </c>
      <c r="L19" s="27">
        <v>16</v>
      </c>
      <c r="M19" s="27"/>
      <c r="N19" s="27">
        <v>392</v>
      </c>
      <c r="O19" s="27">
        <v>220.7</v>
      </c>
      <c r="P19" s="27"/>
      <c r="Q19" s="27">
        <v>235.6</v>
      </c>
      <c r="R19" s="27">
        <v>386.4</v>
      </c>
      <c r="S19" s="27"/>
      <c r="T19" s="33">
        <f t="shared" si="1"/>
        <v>1611.6999999999998</v>
      </c>
      <c r="U19" s="34">
        <v>2</v>
      </c>
      <c r="V19" s="34">
        <v>73.7</v>
      </c>
    </row>
    <row r="20" spans="1:22" ht="12.75">
      <c r="A20" s="27">
        <v>11</v>
      </c>
      <c r="B20" s="27" t="s">
        <v>14</v>
      </c>
      <c r="C20" s="27">
        <v>405</v>
      </c>
      <c r="D20" s="27">
        <v>83.4</v>
      </c>
      <c r="E20" s="27">
        <v>26</v>
      </c>
      <c r="F20" s="27">
        <v>237</v>
      </c>
      <c r="G20" s="33">
        <v>1</v>
      </c>
      <c r="H20" s="33"/>
      <c r="I20" s="33"/>
      <c r="J20" s="27">
        <f t="shared" si="0"/>
        <v>347.4</v>
      </c>
      <c r="K20" s="27">
        <v>351</v>
      </c>
      <c r="L20" s="27">
        <v>13</v>
      </c>
      <c r="M20" s="27"/>
      <c r="N20" s="27">
        <v>383</v>
      </c>
      <c r="O20" s="27">
        <v>229.3</v>
      </c>
      <c r="P20" s="27"/>
      <c r="Q20" s="27">
        <v>162</v>
      </c>
      <c r="R20" s="27">
        <v>257.4</v>
      </c>
      <c r="S20" s="27"/>
      <c r="T20" s="33">
        <f t="shared" si="1"/>
        <v>1395.6999999999998</v>
      </c>
      <c r="U20" s="34">
        <v>2</v>
      </c>
      <c r="V20" s="34">
        <v>75.3</v>
      </c>
    </row>
    <row r="21" spans="1:22" ht="12.75">
      <c r="A21" s="27">
        <v>12</v>
      </c>
      <c r="B21" s="27" t="s">
        <v>15</v>
      </c>
      <c r="C21" s="27">
        <v>915</v>
      </c>
      <c r="D21" s="27">
        <v>59.5</v>
      </c>
      <c r="E21" s="27">
        <v>153</v>
      </c>
      <c r="F21" s="27">
        <v>311</v>
      </c>
      <c r="G21" s="33">
        <v>5</v>
      </c>
      <c r="H21" s="33"/>
      <c r="I21" s="33">
        <v>5</v>
      </c>
      <c r="J21" s="27">
        <f t="shared" si="0"/>
        <v>533.5</v>
      </c>
      <c r="K21" s="27">
        <v>415</v>
      </c>
      <c r="L21" s="27">
        <v>23</v>
      </c>
      <c r="M21" s="27"/>
      <c r="N21" s="27">
        <v>392</v>
      </c>
      <c r="O21" s="27">
        <v>222.2</v>
      </c>
      <c r="P21" s="27"/>
      <c r="Q21" s="27">
        <v>291.9</v>
      </c>
      <c r="R21" s="27">
        <v>951.2</v>
      </c>
      <c r="S21" s="27"/>
      <c r="T21" s="33">
        <f t="shared" si="1"/>
        <v>2295.3</v>
      </c>
      <c r="U21" s="34">
        <v>2</v>
      </c>
      <c r="V21" s="34">
        <v>81.3</v>
      </c>
    </row>
    <row r="22" spans="1:22" ht="12.75">
      <c r="A22" s="27">
        <v>13</v>
      </c>
      <c r="B22" s="27" t="s">
        <v>16</v>
      </c>
      <c r="C22" s="27">
        <v>555</v>
      </c>
      <c r="D22" s="27">
        <v>48.3</v>
      </c>
      <c r="E22" s="27">
        <v>108</v>
      </c>
      <c r="F22" s="27">
        <v>186</v>
      </c>
      <c r="G22" s="33">
        <v>3</v>
      </c>
      <c r="H22" s="33"/>
      <c r="I22" s="33">
        <v>5</v>
      </c>
      <c r="J22" s="27">
        <f t="shared" si="0"/>
        <v>350.3</v>
      </c>
      <c r="K22" s="27">
        <v>324</v>
      </c>
      <c r="L22" s="27">
        <v>17</v>
      </c>
      <c r="M22" s="27"/>
      <c r="N22" s="27">
        <v>383</v>
      </c>
      <c r="O22" s="27">
        <v>220.2</v>
      </c>
      <c r="P22" s="27"/>
      <c r="Q22" s="27">
        <v>300.8</v>
      </c>
      <c r="R22" s="27">
        <v>503.2</v>
      </c>
      <c r="S22" s="27"/>
      <c r="T22" s="33">
        <f t="shared" si="1"/>
        <v>1748.2</v>
      </c>
      <c r="U22" s="34">
        <v>2</v>
      </c>
      <c r="V22" s="34">
        <v>81.3</v>
      </c>
    </row>
    <row r="23" spans="1:22" ht="12.75">
      <c r="A23" s="27">
        <v>14</v>
      </c>
      <c r="B23" s="27" t="s">
        <v>17</v>
      </c>
      <c r="C23" s="27">
        <v>469</v>
      </c>
      <c r="D23" s="27">
        <v>39.4</v>
      </c>
      <c r="E23" s="27">
        <v>64</v>
      </c>
      <c r="F23" s="27">
        <v>265</v>
      </c>
      <c r="G23" s="33">
        <v>3</v>
      </c>
      <c r="H23" s="33"/>
      <c r="I23" s="33">
        <v>2</v>
      </c>
      <c r="J23" s="27">
        <f t="shared" si="0"/>
        <v>373.4</v>
      </c>
      <c r="K23" s="27">
        <v>365</v>
      </c>
      <c r="L23" s="27">
        <v>16</v>
      </c>
      <c r="M23" s="27"/>
      <c r="N23" s="27">
        <v>420</v>
      </c>
      <c r="O23" s="27">
        <v>227.3</v>
      </c>
      <c r="P23" s="27"/>
      <c r="Q23" s="27">
        <v>193</v>
      </c>
      <c r="R23" s="27">
        <v>326.8</v>
      </c>
      <c r="S23" s="27"/>
      <c r="T23" s="33">
        <f t="shared" si="1"/>
        <v>1548.1</v>
      </c>
      <c r="U23" s="34">
        <v>2</v>
      </c>
      <c r="V23" s="34">
        <v>81.3</v>
      </c>
    </row>
    <row r="24" spans="1:22" ht="12.75">
      <c r="A24" s="27">
        <v>15</v>
      </c>
      <c r="B24" s="27" t="s">
        <v>18</v>
      </c>
      <c r="C24" s="27">
        <v>657</v>
      </c>
      <c r="D24" s="27">
        <v>59.2</v>
      </c>
      <c r="E24" s="27">
        <v>58</v>
      </c>
      <c r="F24" s="27">
        <v>683</v>
      </c>
      <c r="G24" s="33">
        <v>3</v>
      </c>
      <c r="H24" s="33"/>
      <c r="I24" s="33"/>
      <c r="J24" s="27">
        <f t="shared" si="0"/>
        <v>803.2</v>
      </c>
      <c r="K24" s="27">
        <v>368</v>
      </c>
      <c r="L24" s="27">
        <v>19</v>
      </c>
      <c r="M24" s="27"/>
      <c r="N24" s="27">
        <v>392</v>
      </c>
      <c r="O24" s="27">
        <v>236.4</v>
      </c>
      <c r="P24" s="27"/>
      <c r="Q24" s="27">
        <v>431.9</v>
      </c>
      <c r="R24" s="27">
        <v>1028.6</v>
      </c>
      <c r="S24" s="27"/>
      <c r="T24" s="33">
        <f t="shared" si="1"/>
        <v>2475.8999999999996</v>
      </c>
      <c r="U24" s="34">
        <v>2</v>
      </c>
      <c r="V24" s="34">
        <v>80.3</v>
      </c>
    </row>
    <row r="25" spans="1:22" ht="12.75">
      <c r="A25" s="27">
        <v>16</v>
      </c>
      <c r="B25" s="27" t="s">
        <v>19</v>
      </c>
      <c r="C25" s="27">
        <v>701</v>
      </c>
      <c r="D25" s="27">
        <v>74.9</v>
      </c>
      <c r="E25" s="27">
        <v>97</v>
      </c>
      <c r="F25" s="27">
        <v>492</v>
      </c>
      <c r="G25" s="33">
        <v>3</v>
      </c>
      <c r="H25" s="33"/>
      <c r="I25" s="33"/>
      <c r="J25" s="27">
        <f t="shared" si="0"/>
        <v>666.9</v>
      </c>
      <c r="K25" s="27">
        <v>353</v>
      </c>
      <c r="L25" s="27">
        <v>16</v>
      </c>
      <c r="M25" s="27"/>
      <c r="N25" s="27">
        <v>383</v>
      </c>
      <c r="O25" s="27">
        <v>236.4</v>
      </c>
      <c r="P25" s="27"/>
      <c r="Q25" s="27">
        <v>294.1</v>
      </c>
      <c r="R25" s="27">
        <v>369.6</v>
      </c>
      <c r="S25" s="27"/>
      <c r="T25" s="33">
        <f t="shared" si="1"/>
        <v>1652.1</v>
      </c>
      <c r="U25" s="34">
        <v>2</v>
      </c>
      <c r="V25" s="34">
        <v>75.2</v>
      </c>
    </row>
    <row r="26" spans="1:22" ht="12.75">
      <c r="A26" s="34">
        <v>17</v>
      </c>
      <c r="B26" s="27" t="s">
        <v>20</v>
      </c>
      <c r="C26" s="27">
        <v>772</v>
      </c>
      <c r="D26" s="27">
        <v>175.4</v>
      </c>
      <c r="E26" s="27">
        <v>135</v>
      </c>
      <c r="F26" s="27">
        <v>588</v>
      </c>
      <c r="G26" s="33">
        <v>3</v>
      </c>
      <c r="H26" s="33"/>
      <c r="I26" s="33">
        <v>206</v>
      </c>
      <c r="J26" s="27">
        <f t="shared" si="0"/>
        <v>1107.4</v>
      </c>
      <c r="K26" s="27">
        <v>433</v>
      </c>
      <c r="L26" s="27">
        <v>22</v>
      </c>
      <c r="M26" s="27"/>
      <c r="N26" s="27">
        <v>420</v>
      </c>
      <c r="O26" s="27">
        <v>216.2</v>
      </c>
      <c r="P26" s="27"/>
      <c r="Q26" s="27">
        <v>403.6</v>
      </c>
      <c r="R26" s="27">
        <v>728.9</v>
      </c>
      <c r="S26" s="27"/>
      <c r="T26" s="33">
        <f t="shared" si="1"/>
        <v>2223.7000000000003</v>
      </c>
      <c r="U26" s="34">
        <v>2</v>
      </c>
      <c r="V26" s="34">
        <v>81.3</v>
      </c>
    </row>
    <row r="27" spans="1:22" ht="12.75">
      <c r="A27" s="34">
        <v>18</v>
      </c>
      <c r="B27" s="27" t="s">
        <v>21</v>
      </c>
      <c r="C27" s="27">
        <v>771</v>
      </c>
      <c r="D27" s="27">
        <v>43.8</v>
      </c>
      <c r="E27" s="27">
        <v>127</v>
      </c>
      <c r="F27" s="27">
        <v>321</v>
      </c>
      <c r="G27" s="33">
        <v>3</v>
      </c>
      <c r="H27" s="33"/>
      <c r="I27" s="33">
        <v>5</v>
      </c>
      <c r="J27" s="27">
        <f t="shared" si="0"/>
        <v>499.8</v>
      </c>
      <c r="K27" s="27">
        <v>400</v>
      </c>
      <c r="L27" s="27">
        <v>19</v>
      </c>
      <c r="M27" s="27"/>
      <c r="N27" s="27">
        <v>419</v>
      </c>
      <c r="O27" s="27">
        <v>234.4</v>
      </c>
      <c r="P27" s="27"/>
      <c r="Q27" s="27">
        <v>346</v>
      </c>
      <c r="R27" s="27">
        <v>466.4</v>
      </c>
      <c r="S27" s="27"/>
      <c r="T27" s="33">
        <f t="shared" si="1"/>
        <v>1884.8000000000002</v>
      </c>
      <c r="U27" s="34">
        <v>3</v>
      </c>
      <c r="V27" s="34">
        <v>81.3</v>
      </c>
    </row>
    <row r="28" spans="1:22" ht="12.75">
      <c r="A28" s="34">
        <v>19</v>
      </c>
      <c r="B28" s="27" t="s">
        <v>22</v>
      </c>
      <c r="C28" s="27">
        <v>632</v>
      </c>
      <c r="D28" s="27">
        <v>35.7</v>
      </c>
      <c r="E28" s="27">
        <v>43</v>
      </c>
      <c r="F28" s="27">
        <v>413</v>
      </c>
      <c r="G28" s="33">
        <v>3</v>
      </c>
      <c r="H28" s="33"/>
      <c r="I28" s="33">
        <v>6.4</v>
      </c>
      <c r="J28" s="27">
        <f t="shared" si="0"/>
        <v>501.09999999999997</v>
      </c>
      <c r="K28" s="27">
        <v>323</v>
      </c>
      <c r="L28" s="27">
        <v>16</v>
      </c>
      <c r="M28" s="27"/>
      <c r="N28" s="27">
        <v>383</v>
      </c>
      <c r="O28" s="27">
        <v>226.3</v>
      </c>
      <c r="P28" s="27"/>
      <c r="Q28" s="27">
        <v>303.8</v>
      </c>
      <c r="R28" s="27">
        <v>447.2</v>
      </c>
      <c r="S28" s="27"/>
      <c r="T28" s="33">
        <f t="shared" si="1"/>
        <v>1699.3</v>
      </c>
      <c r="U28" s="34">
        <v>2</v>
      </c>
      <c r="V28" s="34">
        <v>81.3</v>
      </c>
    </row>
    <row r="29" spans="1:22" ht="12.75">
      <c r="A29" s="34">
        <v>20</v>
      </c>
      <c r="B29" s="35" t="s">
        <v>3</v>
      </c>
      <c r="C29" s="27">
        <v>11633</v>
      </c>
      <c r="D29" s="27">
        <v>17106.4</v>
      </c>
      <c r="E29" s="27">
        <v>2163</v>
      </c>
      <c r="F29" s="27">
        <v>8114</v>
      </c>
      <c r="G29" s="33"/>
      <c r="H29" s="33">
        <v>350</v>
      </c>
      <c r="I29" s="33"/>
      <c r="J29" s="27">
        <f>SUM(D29:I29)</f>
        <v>27733.4</v>
      </c>
      <c r="K29" s="27">
        <v>1292.5</v>
      </c>
      <c r="L29" s="27">
        <v>365</v>
      </c>
      <c r="M29" s="27">
        <v>500</v>
      </c>
      <c r="N29" s="27"/>
      <c r="O29" s="27">
        <v>380.2</v>
      </c>
      <c r="P29" s="27">
        <v>1285.5</v>
      </c>
      <c r="Q29" s="27">
        <v>29793.2</v>
      </c>
      <c r="R29" s="27">
        <v>1037.6</v>
      </c>
      <c r="S29" s="27">
        <v>280</v>
      </c>
      <c r="T29" s="33">
        <f t="shared" si="1"/>
        <v>34934</v>
      </c>
      <c r="U29" s="27"/>
      <c r="V29" s="27"/>
    </row>
    <row r="30" spans="1:22" s="36" customFormat="1" ht="12.75">
      <c r="A30" s="32"/>
      <c r="B30" s="32" t="s">
        <v>1</v>
      </c>
      <c r="C30" s="32">
        <f>SUM(C8:C29)</f>
        <v>26107</v>
      </c>
      <c r="D30" s="32">
        <f aca="true" t="shared" si="2" ref="D30:V30">SUM(D8:D29)</f>
        <v>18593.300000000003</v>
      </c>
      <c r="E30" s="32">
        <f t="shared" si="2"/>
        <v>4258</v>
      </c>
      <c r="F30" s="32">
        <f t="shared" si="2"/>
        <v>15623</v>
      </c>
      <c r="G30" s="32">
        <f t="shared" si="2"/>
        <v>68</v>
      </c>
      <c r="H30" s="32">
        <f t="shared" si="2"/>
        <v>350</v>
      </c>
      <c r="I30" s="32">
        <f t="shared" si="2"/>
        <v>266.4</v>
      </c>
      <c r="J30" s="32">
        <f t="shared" si="2"/>
        <v>39158.7</v>
      </c>
      <c r="K30" s="32">
        <f t="shared" si="2"/>
        <v>8810.5</v>
      </c>
      <c r="L30" s="32">
        <f>SUM(L10:L29)</f>
        <v>755</v>
      </c>
      <c r="M30" s="32">
        <f t="shared" si="2"/>
        <v>500</v>
      </c>
      <c r="N30" s="32">
        <f t="shared" si="2"/>
        <v>7687</v>
      </c>
      <c r="O30" s="32">
        <f t="shared" si="2"/>
        <v>4747.5</v>
      </c>
      <c r="P30" s="32">
        <f t="shared" si="2"/>
        <v>1285.5</v>
      </c>
      <c r="Q30" s="32">
        <f t="shared" si="2"/>
        <v>37595.5</v>
      </c>
      <c r="R30" s="32">
        <f t="shared" si="2"/>
        <v>13292.2</v>
      </c>
      <c r="S30" s="32">
        <f t="shared" si="2"/>
        <v>280</v>
      </c>
      <c r="T30" s="32">
        <f t="shared" si="2"/>
        <v>74953.20000000001</v>
      </c>
      <c r="U30" s="32">
        <f t="shared" si="2"/>
        <v>50</v>
      </c>
      <c r="V30" s="32">
        <f t="shared" si="2"/>
        <v>1615.5999999999997</v>
      </c>
    </row>
  </sheetData>
  <sheetProtection/>
  <mergeCells count="9">
    <mergeCell ref="U5:U7"/>
    <mergeCell ref="V5:V7"/>
    <mergeCell ref="J5:J7"/>
    <mergeCell ref="T5:T7"/>
    <mergeCell ref="K5:S5"/>
    <mergeCell ref="A5:A7"/>
    <mergeCell ref="C5:C7"/>
    <mergeCell ref="D5:I5"/>
    <mergeCell ref="B5:B7"/>
  </mergeCells>
  <printOptions/>
  <pageMargins left="0.2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20.625" style="0" customWidth="1"/>
    <col min="2" max="2" width="14.25390625" style="0" customWidth="1"/>
    <col min="3" max="3" width="17.875" style="0" customWidth="1"/>
    <col min="5" max="5" width="14.125" style="0" customWidth="1"/>
    <col min="7" max="7" width="10.875" style="0" customWidth="1"/>
  </cols>
  <sheetData>
    <row r="1" ht="51.75" customHeight="1">
      <c r="B1" s="39" t="s">
        <v>78</v>
      </c>
    </row>
    <row r="2" spans="1:7" ht="105" customHeight="1">
      <c r="A2" s="1"/>
      <c r="B2" s="18" t="s">
        <v>51</v>
      </c>
      <c r="C2" s="18" t="s">
        <v>57</v>
      </c>
      <c r="D2" s="1" t="s">
        <v>71</v>
      </c>
      <c r="E2" s="18" t="s">
        <v>60</v>
      </c>
      <c r="F2" s="1" t="s">
        <v>73</v>
      </c>
      <c r="G2" s="1" t="s">
        <v>72</v>
      </c>
    </row>
    <row r="3" spans="1:7" ht="12.75">
      <c r="A3" s="27" t="s">
        <v>4</v>
      </c>
      <c r="B3" s="1">
        <v>107.8</v>
      </c>
      <c r="C3" s="1">
        <v>3720.4</v>
      </c>
      <c r="D3" s="1">
        <f>SUM(B3:C3)</f>
        <v>3828.2000000000003</v>
      </c>
      <c r="E3" s="1">
        <f>G3-B3-C3-F3</f>
        <v>10.100000000000136</v>
      </c>
      <c r="F3" s="1">
        <v>1541.8</v>
      </c>
      <c r="G3" s="1">
        <v>5380.1</v>
      </c>
    </row>
    <row r="4" spans="1:7" ht="12.75">
      <c r="A4" s="27" t="s">
        <v>5</v>
      </c>
      <c r="B4" s="1">
        <v>36.8</v>
      </c>
      <c r="C4" s="1">
        <v>2147.6</v>
      </c>
      <c r="D4" s="1">
        <f aca="true" t="shared" si="0" ref="D4:D22">SUM(B4:C4)</f>
        <v>2184.4</v>
      </c>
      <c r="E4" s="1">
        <f aca="true" t="shared" si="1" ref="E4:E22">G4-B4-C4-F4</f>
        <v>17.399999999999977</v>
      </c>
      <c r="F4" s="1">
        <v>272.6</v>
      </c>
      <c r="G4" s="1">
        <v>2474.4</v>
      </c>
    </row>
    <row r="5" spans="1:7" ht="12.75">
      <c r="A5" s="27" t="s">
        <v>6</v>
      </c>
      <c r="B5" s="1">
        <v>29</v>
      </c>
      <c r="C5" s="1">
        <v>1237.2</v>
      </c>
      <c r="D5" s="1">
        <f t="shared" si="0"/>
        <v>1266.2</v>
      </c>
      <c r="E5" s="1">
        <f t="shared" si="1"/>
        <v>9.5</v>
      </c>
      <c r="F5" s="1">
        <v>481.5</v>
      </c>
      <c r="G5" s="1">
        <v>1757.2</v>
      </c>
    </row>
    <row r="6" spans="1:7" ht="12.75">
      <c r="A6" s="27" t="s">
        <v>7</v>
      </c>
      <c r="B6" s="1">
        <v>41.6</v>
      </c>
      <c r="C6" s="1">
        <v>1176.2</v>
      </c>
      <c r="D6" s="1">
        <f t="shared" si="0"/>
        <v>1217.8</v>
      </c>
      <c r="E6" s="1">
        <f t="shared" si="1"/>
        <v>8.700000000000045</v>
      </c>
      <c r="F6" s="1">
        <v>1068.1</v>
      </c>
      <c r="G6" s="1">
        <v>2294.6</v>
      </c>
    </row>
    <row r="7" spans="1:7" ht="12.75">
      <c r="A7" s="27" t="s">
        <v>8</v>
      </c>
      <c r="B7" s="1">
        <v>16.5</v>
      </c>
      <c r="C7" s="1">
        <v>1035</v>
      </c>
      <c r="D7" s="1">
        <f t="shared" si="0"/>
        <v>1051.5</v>
      </c>
      <c r="E7" s="1">
        <f t="shared" si="1"/>
        <v>20.999999999999886</v>
      </c>
      <c r="F7" s="1">
        <v>639.1</v>
      </c>
      <c r="G7" s="1">
        <v>1711.6</v>
      </c>
    </row>
    <row r="8" spans="1:7" ht="12.75">
      <c r="A8" s="27" t="s">
        <v>9</v>
      </c>
      <c r="B8" s="1">
        <v>29</v>
      </c>
      <c r="C8" s="1">
        <v>1451.7</v>
      </c>
      <c r="D8" s="1">
        <f t="shared" si="0"/>
        <v>1480.7</v>
      </c>
      <c r="E8" s="1">
        <f t="shared" si="1"/>
        <v>19.70000000000016</v>
      </c>
      <c r="F8" s="1">
        <v>720.4</v>
      </c>
      <c r="G8" s="1">
        <v>2220.8</v>
      </c>
    </row>
    <row r="9" spans="1:7" ht="12.75">
      <c r="A9" s="27" t="s">
        <v>10</v>
      </c>
      <c r="B9" s="1">
        <v>18.9</v>
      </c>
      <c r="C9" s="1">
        <v>1249.7</v>
      </c>
      <c r="D9" s="1">
        <f t="shared" si="0"/>
        <v>1268.6000000000001</v>
      </c>
      <c r="E9" s="1">
        <f t="shared" si="1"/>
        <v>14.599999999999909</v>
      </c>
      <c r="F9" s="1">
        <v>243.5</v>
      </c>
      <c r="G9" s="1">
        <v>1526.7</v>
      </c>
    </row>
    <row r="10" spans="1:7" ht="12.75">
      <c r="A10" s="27" t="s">
        <v>11</v>
      </c>
      <c r="B10" s="1">
        <v>13.4</v>
      </c>
      <c r="C10" s="1">
        <v>1432.8</v>
      </c>
      <c r="D10" s="1">
        <f t="shared" si="0"/>
        <v>1446.2</v>
      </c>
      <c r="E10" s="1">
        <f t="shared" si="1"/>
        <v>21.5</v>
      </c>
      <c r="F10" s="1">
        <v>125.5</v>
      </c>
      <c r="G10" s="1">
        <v>1593.2</v>
      </c>
    </row>
    <row r="11" spans="1:7" ht="12.75">
      <c r="A11" s="27" t="s">
        <v>12</v>
      </c>
      <c r="B11" s="1">
        <v>29.6</v>
      </c>
      <c r="C11" s="1">
        <v>2154</v>
      </c>
      <c r="D11" s="1">
        <f t="shared" si="0"/>
        <v>2183.6</v>
      </c>
      <c r="E11" s="1">
        <f t="shared" si="1"/>
        <v>25.700000000000273</v>
      </c>
      <c r="F11" s="1">
        <v>316.5</v>
      </c>
      <c r="G11" s="1">
        <v>2525.8</v>
      </c>
    </row>
    <row r="12" spans="1:7" ht="12.75">
      <c r="A12" s="27" t="s">
        <v>13</v>
      </c>
      <c r="B12" s="1">
        <v>35.3</v>
      </c>
      <c r="C12" s="1">
        <v>740</v>
      </c>
      <c r="D12" s="1">
        <f t="shared" si="0"/>
        <v>775.3</v>
      </c>
      <c r="E12" s="1">
        <f t="shared" si="1"/>
        <v>3.1000000000001364</v>
      </c>
      <c r="F12" s="1">
        <v>833.3</v>
      </c>
      <c r="G12" s="1">
        <v>1611.7</v>
      </c>
    </row>
    <row r="13" spans="1:7" ht="12.75">
      <c r="A13" s="27" t="s">
        <v>14</v>
      </c>
      <c r="B13" s="1">
        <v>16.8</v>
      </c>
      <c r="C13" s="1">
        <v>1017.7</v>
      </c>
      <c r="D13" s="1">
        <f t="shared" si="0"/>
        <v>1034.5</v>
      </c>
      <c r="E13" s="1">
        <f t="shared" si="1"/>
        <v>13.800000000000068</v>
      </c>
      <c r="F13" s="1">
        <v>347.4</v>
      </c>
      <c r="G13" s="1">
        <v>1395.7</v>
      </c>
    </row>
    <row r="14" spans="1:7" ht="12.75">
      <c r="A14" s="27" t="s">
        <v>15</v>
      </c>
      <c r="B14" s="1">
        <v>38</v>
      </c>
      <c r="C14" s="1">
        <v>1711.5</v>
      </c>
      <c r="D14" s="1">
        <f t="shared" si="0"/>
        <v>1749.5</v>
      </c>
      <c r="E14" s="1">
        <f t="shared" si="1"/>
        <v>12.300000000000182</v>
      </c>
      <c r="F14" s="1">
        <v>533.5</v>
      </c>
      <c r="G14" s="1">
        <v>2295.3</v>
      </c>
    </row>
    <row r="15" spans="1:7" ht="12.75">
      <c r="A15" s="27" t="s">
        <v>16</v>
      </c>
      <c r="B15" s="1">
        <v>23.1</v>
      </c>
      <c r="C15" s="1">
        <v>1359.6</v>
      </c>
      <c r="D15" s="1">
        <f t="shared" si="0"/>
        <v>1382.6999999999998</v>
      </c>
      <c r="E15" s="1">
        <f t="shared" si="1"/>
        <v>15.200000000000216</v>
      </c>
      <c r="F15" s="1">
        <v>350.3</v>
      </c>
      <c r="G15" s="1">
        <v>1748.2</v>
      </c>
    </row>
    <row r="16" spans="1:7" ht="12.75">
      <c r="A16" s="27" t="s">
        <v>17</v>
      </c>
      <c r="B16" s="1">
        <v>19.5</v>
      </c>
      <c r="C16" s="1">
        <v>1140.8</v>
      </c>
      <c r="D16" s="1">
        <f t="shared" si="0"/>
        <v>1160.3</v>
      </c>
      <c r="E16" s="1">
        <f t="shared" si="1"/>
        <v>14.399999999999977</v>
      </c>
      <c r="F16" s="1">
        <v>373.4</v>
      </c>
      <c r="G16" s="1">
        <v>1548.1</v>
      </c>
    </row>
    <row r="17" spans="1:7" ht="12.75">
      <c r="A17" s="27" t="s">
        <v>18</v>
      </c>
      <c r="B17" s="1">
        <v>27.3</v>
      </c>
      <c r="C17" s="1">
        <v>1618.5</v>
      </c>
      <c r="D17" s="1">
        <f t="shared" si="0"/>
        <v>1645.8</v>
      </c>
      <c r="E17" s="1">
        <f t="shared" si="1"/>
        <v>26.899999999999864</v>
      </c>
      <c r="F17" s="1">
        <v>803.2</v>
      </c>
      <c r="G17" s="1">
        <v>2475.9</v>
      </c>
    </row>
    <row r="18" spans="1:7" ht="12.75">
      <c r="A18" s="27" t="s">
        <v>19</v>
      </c>
      <c r="B18" s="1">
        <v>29.1</v>
      </c>
      <c r="C18" s="1">
        <v>949</v>
      </c>
      <c r="D18" s="1">
        <f t="shared" si="0"/>
        <v>978.1</v>
      </c>
      <c r="E18" s="1">
        <f t="shared" si="1"/>
        <v>7.100000000000023</v>
      </c>
      <c r="F18" s="1">
        <v>666.9</v>
      </c>
      <c r="G18" s="1">
        <v>1652.1</v>
      </c>
    </row>
    <row r="19" spans="1:7" ht="12.75">
      <c r="A19" s="27" t="s">
        <v>20</v>
      </c>
      <c r="B19" s="1">
        <v>32.1</v>
      </c>
      <c r="C19" s="1">
        <v>1067.6</v>
      </c>
      <c r="D19" s="1">
        <f t="shared" si="0"/>
        <v>1099.6999999999998</v>
      </c>
      <c r="E19" s="1">
        <f t="shared" si="1"/>
        <v>16.59999999999991</v>
      </c>
      <c r="F19" s="1">
        <v>1107.4</v>
      </c>
      <c r="G19" s="1">
        <v>2223.7</v>
      </c>
    </row>
    <row r="20" spans="1:7" ht="12.75">
      <c r="A20" s="27" t="s">
        <v>21</v>
      </c>
      <c r="B20" s="1">
        <v>32</v>
      </c>
      <c r="C20" s="1">
        <v>1343.7</v>
      </c>
      <c r="D20" s="1">
        <f t="shared" si="0"/>
        <v>1375.7</v>
      </c>
      <c r="E20" s="1">
        <f t="shared" si="1"/>
        <v>9.299999999999898</v>
      </c>
      <c r="F20" s="1">
        <v>499.8</v>
      </c>
      <c r="G20" s="1">
        <v>1884.8</v>
      </c>
    </row>
    <row r="21" spans="1:7" ht="12.75">
      <c r="A21" s="27" t="s">
        <v>22</v>
      </c>
      <c r="B21" s="1">
        <v>26.3</v>
      </c>
      <c r="C21" s="1">
        <v>1161</v>
      </c>
      <c r="D21" s="1">
        <f t="shared" si="0"/>
        <v>1187.3</v>
      </c>
      <c r="E21" s="1">
        <f t="shared" si="1"/>
        <v>10.899999999999977</v>
      </c>
      <c r="F21" s="1">
        <v>501.1</v>
      </c>
      <c r="G21" s="1">
        <v>1699.3</v>
      </c>
    </row>
    <row r="22" spans="1:7" ht="12.75">
      <c r="A22" s="27" t="s">
        <v>3</v>
      </c>
      <c r="B22" s="1">
        <v>482.5</v>
      </c>
      <c r="C22" s="1">
        <v>6435.2</v>
      </c>
      <c r="D22" s="1">
        <f t="shared" si="0"/>
        <v>6917.7</v>
      </c>
      <c r="E22" s="1">
        <f t="shared" si="1"/>
        <v>282.8999999999978</v>
      </c>
      <c r="F22" s="1">
        <v>27733.4</v>
      </c>
      <c r="G22" s="1">
        <v>34934</v>
      </c>
    </row>
    <row r="23" spans="1:7" ht="12.75">
      <c r="A23" s="1"/>
      <c r="B23" s="38">
        <f aca="true" t="shared" si="2" ref="B23:G23">SUM(B3:B22)</f>
        <v>1084.6</v>
      </c>
      <c r="C23" s="38">
        <f t="shared" si="2"/>
        <v>34149.2</v>
      </c>
      <c r="D23" s="38">
        <f t="shared" si="2"/>
        <v>35233.8</v>
      </c>
      <c r="E23" s="38">
        <f t="shared" si="2"/>
        <v>560.6999999999985</v>
      </c>
      <c r="F23" s="38">
        <f t="shared" si="2"/>
        <v>39158.7</v>
      </c>
      <c r="G23" s="38">
        <f t="shared" si="2"/>
        <v>74953.20000000001</v>
      </c>
    </row>
    <row r="29" ht="12.75">
      <c r="C29" s="3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" sqref="F3"/>
    </sheetView>
  </sheetViews>
  <sheetFormatPr defaultColWidth="9.00390625" defaultRowHeight="12.75"/>
  <cols>
    <col min="1" max="1" width="16.125" style="0" customWidth="1"/>
    <col min="2" max="2" width="8.625" style="0" customWidth="1"/>
    <col min="3" max="4" width="8.25390625" style="0" customWidth="1"/>
    <col min="5" max="5" width="14.25390625" style="0" customWidth="1"/>
    <col min="6" max="6" width="8.375" style="0" customWidth="1"/>
    <col min="8" max="8" width="10.25390625" style="0" hidden="1" customWidth="1"/>
    <col min="9" max="9" width="9.625" style="0" hidden="1" customWidth="1"/>
    <col min="10" max="10" width="11.375" style="0" customWidth="1"/>
    <col min="11" max="12" width="9.75390625" style="0" hidden="1" customWidth="1"/>
    <col min="13" max="13" width="0.12890625" style="0" customWidth="1"/>
    <col min="14" max="14" width="19.625" style="0" customWidth="1"/>
    <col min="15" max="15" width="14.75390625" style="0" customWidth="1"/>
    <col min="16" max="16" width="0.12890625" style="0" customWidth="1"/>
    <col min="17" max="17" width="15.00390625" style="0" customWidth="1"/>
    <col min="18" max="18" width="10.00390625" style="0" hidden="1" customWidth="1"/>
    <col min="19" max="19" width="9.75390625" style="0" hidden="1" customWidth="1"/>
    <col min="20" max="21" width="9.125" style="0" hidden="1" customWidth="1"/>
    <col min="22" max="22" width="10.00390625" style="0" hidden="1" customWidth="1"/>
  </cols>
  <sheetData>
    <row r="1" ht="12.75">
      <c r="A1" s="3" t="s">
        <v>77</v>
      </c>
    </row>
    <row r="2" spans="1:21" ht="108.75" customHeight="1">
      <c r="A2" s="2" t="s">
        <v>36</v>
      </c>
      <c r="B2" s="2" t="s">
        <v>37</v>
      </c>
      <c r="C2" s="2" t="s">
        <v>38</v>
      </c>
      <c r="D2" s="2" t="s">
        <v>50</v>
      </c>
      <c r="E2" s="18" t="s">
        <v>51</v>
      </c>
      <c r="F2" s="2" t="s">
        <v>39</v>
      </c>
      <c r="G2" s="2" t="s">
        <v>34</v>
      </c>
      <c r="H2" s="2" t="s">
        <v>52</v>
      </c>
      <c r="I2" s="2" t="s">
        <v>53</v>
      </c>
      <c r="J2" s="18" t="s">
        <v>54</v>
      </c>
      <c r="K2" s="2" t="s">
        <v>40</v>
      </c>
      <c r="L2" s="2" t="s">
        <v>55</v>
      </c>
      <c r="M2" s="4" t="s">
        <v>56</v>
      </c>
      <c r="N2" s="18" t="s">
        <v>57</v>
      </c>
      <c r="O2" s="18" t="s">
        <v>58</v>
      </c>
      <c r="P2" s="2" t="s">
        <v>59</v>
      </c>
      <c r="Q2" s="18" t="s">
        <v>60</v>
      </c>
      <c r="R2" s="2" t="s">
        <v>41</v>
      </c>
      <c r="S2" s="4" t="s">
        <v>42</v>
      </c>
      <c r="T2" s="5" t="s">
        <v>43</v>
      </c>
      <c r="U2" s="5" t="s">
        <v>44</v>
      </c>
    </row>
    <row r="3" spans="1:21" ht="12.75">
      <c r="A3" s="6" t="s">
        <v>4</v>
      </c>
      <c r="B3" s="27">
        <v>2595</v>
      </c>
      <c r="C3" s="7">
        <f>'бюджет СП'!J10</f>
        <v>1541.8</v>
      </c>
      <c r="D3" s="20">
        <v>0</v>
      </c>
      <c r="E3" s="7">
        <f>E$23/B$23*B3</f>
        <v>107.80775271000114</v>
      </c>
      <c r="F3" s="7">
        <f aca="true" t="shared" si="0" ref="F3:F22">C3+E3</f>
        <v>1649.607752710001</v>
      </c>
      <c r="G3" s="7">
        <f>'бюджет СП'!T10</f>
        <v>5380.1</v>
      </c>
      <c r="H3" s="7">
        <f aca="true" t="shared" si="1" ref="H3:H22">C3-G3</f>
        <v>-3838.3</v>
      </c>
      <c r="I3" s="7">
        <f aca="true" t="shared" si="2" ref="I3:I22">F3-G3</f>
        <v>-3730.4922472899993</v>
      </c>
      <c r="J3" s="10">
        <f>J$23/B$23*B3</f>
        <v>0</v>
      </c>
      <c r="K3" s="10">
        <f aca="true" t="shared" si="3" ref="K3:K22">I3-J3</f>
        <v>-3730.4922472899993</v>
      </c>
      <c r="L3" s="9">
        <f aca="true" t="shared" si="4" ref="L3:L22">(G3/B3)/(G$23/B$23)</f>
        <v>0.7221372967817338</v>
      </c>
      <c r="M3" s="9">
        <f aca="true" t="shared" si="5" ref="M3:M22">(C3/B3)/(C$23/B$23*L3)</f>
        <v>0.5485290173742662</v>
      </c>
      <c r="N3" s="8">
        <f aca="true" t="shared" si="6" ref="N3:N22">IF((U$23-(C3/B3)/(C$23/B$23*L3))&gt;0,(U$23-(C3/B3)/(C$23/B$23*L3))*B3*L3*C$23/B$23,0)</f>
        <v>3720.420659153492</v>
      </c>
      <c r="O3" s="8">
        <f>N3+E3</f>
        <v>3828.2284118634934</v>
      </c>
      <c r="P3" s="8">
        <f aca="true" t="shared" si="7" ref="P3:P22">K3+N3</f>
        <v>-10.071588136507216</v>
      </c>
      <c r="Q3" s="8">
        <f>IF(-P3&lt;0,0,-P3)</f>
        <v>10.071588136507216</v>
      </c>
      <c r="R3" s="8">
        <f aca="true" t="shared" si="8" ref="R3:R22">P3+Q3</f>
        <v>0</v>
      </c>
      <c r="S3" s="10">
        <f aca="true" t="shared" si="9" ref="S3:S22">R3/(C3)*100</f>
        <v>0</v>
      </c>
      <c r="T3" s="11">
        <f>IF((K3/C3)&lt;0,(-K3),0)</f>
        <v>3730.4922472899993</v>
      </c>
      <c r="U3" s="11">
        <f aca="true" t="shared" si="10" ref="U3:U22">IF(T3&lt;0,1000000,T3*B$23/(B3*L3*C$23)+(C3/B3)/(C$23/B$23*L3))</f>
        <v>1.8757330948994322</v>
      </c>
    </row>
    <row r="4" spans="1:21" ht="12.75">
      <c r="A4" s="6" t="s">
        <v>5</v>
      </c>
      <c r="B4" s="27">
        <v>885</v>
      </c>
      <c r="C4" s="7">
        <f>'бюджет СП'!J11</f>
        <v>272.6</v>
      </c>
      <c r="D4" s="20">
        <v>0</v>
      </c>
      <c r="E4" s="7">
        <f aca="true" t="shared" si="11" ref="E4:E22">E$23/B$23*B4</f>
        <v>36.76680583751484</v>
      </c>
      <c r="F4" s="7">
        <f t="shared" si="0"/>
        <v>309.36680583751485</v>
      </c>
      <c r="G4" s="7">
        <f>'бюджет СП'!T11</f>
        <v>2474.4</v>
      </c>
      <c r="H4" s="7">
        <f t="shared" si="1"/>
        <v>-2201.8</v>
      </c>
      <c r="I4" s="7">
        <f t="shared" si="2"/>
        <v>-2165.0331941624854</v>
      </c>
      <c r="J4" s="10">
        <f aca="true" t="shared" si="12" ref="J4:J22">J$23/B$23*B4</f>
        <v>0</v>
      </c>
      <c r="K4" s="10">
        <f t="shared" si="3"/>
        <v>-2165.0331941624854</v>
      </c>
      <c r="L4" s="9">
        <f t="shared" si="4"/>
        <v>0.9738530447519024</v>
      </c>
      <c r="M4" s="9">
        <f t="shared" si="5"/>
        <v>0.21087148575597642</v>
      </c>
      <c r="N4" s="8">
        <f t="shared" si="6"/>
        <v>2147.5852751825064</v>
      </c>
      <c r="O4" s="8">
        <f aca="true" t="shared" si="13" ref="O4:O22">N4+E4</f>
        <v>2184.352081020021</v>
      </c>
      <c r="P4" s="8">
        <f t="shared" si="7"/>
        <v>-17.447918979979022</v>
      </c>
      <c r="Q4" s="8">
        <f aca="true" t="shared" si="14" ref="Q4:Q22">IF(-P4&lt;0,0,-P4)</f>
        <v>17.447918979979022</v>
      </c>
      <c r="R4" s="8">
        <f t="shared" si="8"/>
        <v>0</v>
      </c>
      <c r="S4" s="10">
        <f t="shared" si="9"/>
        <v>0</v>
      </c>
      <c r="T4" s="11">
        <f aca="true" t="shared" si="15" ref="T4:T22">IF((K4/C4)&lt;0,(-K4),0)</f>
        <v>2165.0331941624854</v>
      </c>
      <c r="U4" s="11">
        <f t="shared" si="10"/>
        <v>1.8856468575976884</v>
      </c>
    </row>
    <row r="5" spans="1:21" ht="12.75">
      <c r="A5" s="6" t="s">
        <v>6</v>
      </c>
      <c r="B5" s="27">
        <v>697</v>
      </c>
      <c r="C5" s="7">
        <f>'бюджет СП'!J12</f>
        <v>481.5</v>
      </c>
      <c r="D5" s="20">
        <v>0</v>
      </c>
      <c r="E5" s="7">
        <f t="shared" si="11"/>
        <v>28.95645612287892</v>
      </c>
      <c r="F5" s="7">
        <f t="shared" si="0"/>
        <v>510.45645612287893</v>
      </c>
      <c r="G5" s="7">
        <f>'бюджет СП'!T12</f>
        <v>1757.1999999999998</v>
      </c>
      <c r="H5" s="7">
        <f t="shared" si="1"/>
        <v>-1275.6999999999998</v>
      </c>
      <c r="I5" s="7">
        <f t="shared" si="2"/>
        <v>-1246.7435438771208</v>
      </c>
      <c r="J5" s="10">
        <f t="shared" si="12"/>
        <v>0</v>
      </c>
      <c r="K5" s="10">
        <f t="shared" si="3"/>
        <v>-1246.7435438771208</v>
      </c>
      <c r="L5" s="9">
        <f t="shared" si="4"/>
        <v>0.8781227051438106</v>
      </c>
      <c r="M5" s="9">
        <f t="shared" si="5"/>
        <v>0.5244897561315994</v>
      </c>
      <c r="N5" s="8">
        <f t="shared" si="6"/>
        <v>1237.199307125242</v>
      </c>
      <c r="O5" s="8">
        <f t="shared" si="13"/>
        <v>1266.155763248121</v>
      </c>
      <c r="P5" s="8">
        <f t="shared" si="7"/>
        <v>-9.54423675187877</v>
      </c>
      <c r="Q5" s="8">
        <f t="shared" si="14"/>
        <v>9.54423675187877</v>
      </c>
      <c r="R5" s="8">
        <f t="shared" si="8"/>
        <v>0</v>
      </c>
      <c r="S5" s="10">
        <f t="shared" si="9"/>
        <v>0</v>
      </c>
      <c r="T5" s="11">
        <f t="shared" si="15"/>
        <v>1246.7435438771208</v>
      </c>
      <c r="U5" s="11">
        <f t="shared" si="10"/>
        <v>1.8825462821684784</v>
      </c>
    </row>
    <row r="6" spans="1:21" ht="12.75">
      <c r="A6" s="6" t="s">
        <v>7</v>
      </c>
      <c r="B6" s="27">
        <v>1001</v>
      </c>
      <c r="C6" s="7">
        <f>'бюджет СП'!J13</f>
        <v>1068.1</v>
      </c>
      <c r="D6" s="20">
        <v>0</v>
      </c>
      <c r="E6" s="7">
        <f t="shared" si="11"/>
        <v>41.58595778909871</v>
      </c>
      <c r="F6" s="7">
        <f t="shared" si="0"/>
        <v>1109.6859577890987</v>
      </c>
      <c r="G6" s="7">
        <f>'бюджет СП'!T13</f>
        <v>2294.6</v>
      </c>
      <c r="H6" s="7">
        <f t="shared" si="1"/>
        <v>-1226.5</v>
      </c>
      <c r="I6" s="7">
        <f t="shared" si="2"/>
        <v>-1184.9140422109012</v>
      </c>
      <c r="J6" s="10">
        <f t="shared" si="12"/>
        <v>0</v>
      </c>
      <c r="K6" s="10">
        <f t="shared" si="3"/>
        <v>-1184.9140422109012</v>
      </c>
      <c r="L6" s="9">
        <f t="shared" si="4"/>
        <v>0.7984352492365491</v>
      </c>
      <c r="M6" s="9">
        <f t="shared" si="5"/>
        <v>0.8909777101655676</v>
      </c>
      <c r="N6" s="8">
        <f t="shared" si="6"/>
        <v>1176.224738293638</v>
      </c>
      <c r="O6" s="8">
        <f t="shared" si="13"/>
        <v>1217.8106960827367</v>
      </c>
      <c r="P6" s="8">
        <f t="shared" si="7"/>
        <v>-8.68930391726326</v>
      </c>
      <c r="Q6" s="8">
        <f t="shared" si="14"/>
        <v>8.68930391726326</v>
      </c>
      <c r="R6" s="8">
        <f t="shared" si="8"/>
        <v>0</v>
      </c>
      <c r="S6" s="10">
        <f t="shared" si="9"/>
        <v>0</v>
      </c>
      <c r="T6" s="11">
        <f t="shared" si="15"/>
        <v>1184.9140422109012</v>
      </c>
      <c r="U6" s="11">
        <f t="shared" si="10"/>
        <v>1.8793982701057375</v>
      </c>
    </row>
    <row r="7" spans="1:21" ht="12.75">
      <c r="A7" s="6" t="s">
        <v>8</v>
      </c>
      <c r="B7" s="27">
        <v>397</v>
      </c>
      <c r="C7" s="7">
        <f>'бюджет СП'!J14</f>
        <v>639.1</v>
      </c>
      <c r="D7" s="20">
        <v>0</v>
      </c>
      <c r="E7" s="7">
        <f t="shared" si="11"/>
        <v>16.493132110162023</v>
      </c>
      <c r="F7" s="7">
        <f t="shared" si="0"/>
        <v>655.5931321101621</v>
      </c>
      <c r="G7" s="7">
        <f>'бюджет СП'!T14</f>
        <v>1711.6</v>
      </c>
      <c r="H7" s="7">
        <f t="shared" si="1"/>
        <v>-1072.5</v>
      </c>
      <c r="I7" s="7">
        <f t="shared" si="2"/>
        <v>-1056.0068678898378</v>
      </c>
      <c r="J7" s="10">
        <f t="shared" si="12"/>
        <v>0</v>
      </c>
      <c r="K7" s="10">
        <f t="shared" si="3"/>
        <v>-1056.0068678898378</v>
      </c>
      <c r="L7" s="9">
        <f t="shared" si="4"/>
        <v>1.501684026483239</v>
      </c>
      <c r="M7" s="9">
        <f t="shared" si="5"/>
        <v>0.7147076871156351</v>
      </c>
      <c r="N7" s="8">
        <f t="shared" si="6"/>
        <v>1034.9984145661076</v>
      </c>
      <c r="O7" s="8">
        <f t="shared" si="13"/>
        <v>1051.4915466762695</v>
      </c>
      <c r="P7" s="8">
        <f t="shared" si="7"/>
        <v>-21.008453323730237</v>
      </c>
      <c r="Q7" s="8">
        <v>0.4</v>
      </c>
      <c r="R7" s="8">
        <f t="shared" si="8"/>
        <v>-20.608453323730238</v>
      </c>
      <c r="S7" s="10">
        <f t="shared" si="9"/>
        <v>-3.2246054332233194</v>
      </c>
      <c r="T7" s="11">
        <f t="shared" si="15"/>
        <v>1056.0068678898378</v>
      </c>
      <c r="U7" s="11">
        <f t="shared" si="10"/>
        <v>1.8956437317530503</v>
      </c>
    </row>
    <row r="8" spans="1:21" ht="12.75">
      <c r="A8" s="6" t="s">
        <v>9</v>
      </c>
      <c r="B8" s="27">
        <v>699</v>
      </c>
      <c r="C8" s="7">
        <f>'бюджет СП'!J15</f>
        <v>720.4</v>
      </c>
      <c r="D8" s="20">
        <v>0</v>
      </c>
      <c r="E8" s="7">
        <f t="shared" si="11"/>
        <v>29.039544949630365</v>
      </c>
      <c r="F8" s="7">
        <f t="shared" si="0"/>
        <v>749.4395449496303</v>
      </c>
      <c r="G8" s="7">
        <f>'бюджет СП'!T15</f>
        <v>2220.8</v>
      </c>
      <c r="H8" s="7">
        <f t="shared" si="1"/>
        <v>-1500.4</v>
      </c>
      <c r="I8" s="7">
        <f t="shared" si="2"/>
        <v>-1471.3604550503699</v>
      </c>
      <c r="J8" s="10">
        <f t="shared" si="12"/>
        <v>0</v>
      </c>
      <c r="K8" s="10">
        <f t="shared" si="3"/>
        <v>-1471.3604550503699</v>
      </c>
      <c r="L8" s="9">
        <f t="shared" si="4"/>
        <v>1.106621396796904</v>
      </c>
      <c r="M8" s="9">
        <f t="shared" si="5"/>
        <v>0.6209064464634855</v>
      </c>
      <c r="N8" s="8">
        <f t="shared" si="6"/>
        <v>1451.741714809776</v>
      </c>
      <c r="O8" s="8">
        <f t="shared" si="13"/>
        <v>1480.7812597594066</v>
      </c>
      <c r="P8" s="8">
        <f t="shared" si="7"/>
        <v>-19.618740240593752</v>
      </c>
      <c r="Q8" s="8">
        <v>0.4</v>
      </c>
      <c r="R8" s="8">
        <f t="shared" si="8"/>
        <v>-19.218740240593753</v>
      </c>
      <c r="S8" s="10">
        <f t="shared" si="9"/>
        <v>-2.667787373763708</v>
      </c>
      <c r="T8" s="11">
        <f t="shared" si="15"/>
        <v>1471.3604550503699</v>
      </c>
      <c r="U8" s="11">
        <f t="shared" si="10"/>
        <v>1.8890591277686242</v>
      </c>
    </row>
    <row r="9" spans="1:21" ht="12.75">
      <c r="A9" s="6" t="s">
        <v>10</v>
      </c>
      <c r="B9" s="27">
        <v>456</v>
      </c>
      <c r="C9" s="7">
        <f>'бюджет СП'!J16</f>
        <v>243.5</v>
      </c>
      <c r="D9" s="20">
        <v>0</v>
      </c>
      <c r="E9" s="7">
        <f t="shared" si="11"/>
        <v>18.94425249932968</v>
      </c>
      <c r="F9" s="7">
        <f t="shared" si="0"/>
        <v>262.44425249932965</v>
      </c>
      <c r="G9" s="7">
        <f>'бюджет СП'!T16</f>
        <v>1526.7</v>
      </c>
      <c r="H9" s="7">
        <f t="shared" si="1"/>
        <v>-1283.2</v>
      </c>
      <c r="I9" s="7">
        <f t="shared" si="2"/>
        <v>-1264.2557475006704</v>
      </c>
      <c r="J9" s="10">
        <f t="shared" si="12"/>
        <v>0</v>
      </c>
      <c r="K9" s="10">
        <f t="shared" si="3"/>
        <v>-1264.2557475006704</v>
      </c>
      <c r="L9" s="9">
        <f t="shared" si="4"/>
        <v>1.166153320022571</v>
      </c>
      <c r="M9" s="9">
        <f t="shared" si="5"/>
        <v>0.30528620023196346</v>
      </c>
      <c r="N9" s="8">
        <f t="shared" si="6"/>
        <v>1249.7496199568104</v>
      </c>
      <c r="O9" s="8">
        <f t="shared" si="13"/>
        <v>1268.69387245614</v>
      </c>
      <c r="P9" s="8">
        <f t="shared" si="7"/>
        <v>-14.506127543859975</v>
      </c>
      <c r="Q9" s="8">
        <f t="shared" si="14"/>
        <v>14.506127543859975</v>
      </c>
      <c r="R9" s="8">
        <f t="shared" si="8"/>
        <v>0</v>
      </c>
      <c r="S9" s="10">
        <f t="shared" si="9"/>
        <v>0</v>
      </c>
      <c r="T9" s="11">
        <f t="shared" si="15"/>
        <v>1264.2557475006704</v>
      </c>
      <c r="U9" s="11">
        <f t="shared" si="10"/>
        <v>1.8903368502356606</v>
      </c>
    </row>
    <row r="10" spans="1:21" ht="12.75">
      <c r="A10" s="6" t="s">
        <v>11</v>
      </c>
      <c r="B10" s="27">
        <v>305</v>
      </c>
      <c r="C10" s="7">
        <f>'бюджет СП'!J17</f>
        <v>125.5</v>
      </c>
      <c r="D10" s="20">
        <v>0</v>
      </c>
      <c r="E10" s="7">
        <f t="shared" si="11"/>
        <v>12.67104607959551</v>
      </c>
      <c r="F10" s="7">
        <f t="shared" si="0"/>
        <v>138.1710460795955</v>
      </c>
      <c r="G10" s="7">
        <f>'бюджет СП'!T17</f>
        <v>1593.1999999999998</v>
      </c>
      <c r="H10" s="7">
        <f t="shared" si="1"/>
        <v>-1467.6999999999998</v>
      </c>
      <c r="I10" s="7">
        <f t="shared" si="2"/>
        <v>-1455.0289539204043</v>
      </c>
      <c r="J10" s="10">
        <f t="shared" si="12"/>
        <v>0</v>
      </c>
      <c r="K10" s="10">
        <f t="shared" si="3"/>
        <v>-1455.0289539204043</v>
      </c>
      <c r="L10" s="9">
        <f t="shared" si="4"/>
        <v>1.8194379478586984</v>
      </c>
      <c r="M10" s="9">
        <f t="shared" si="5"/>
        <v>0.1507770845851398</v>
      </c>
      <c r="N10" s="8">
        <f t="shared" si="6"/>
        <v>1432.792588272215</v>
      </c>
      <c r="O10" s="8">
        <f t="shared" si="13"/>
        <v>1445.4636343518105</v>
      </c>
      <c r="P10" s="8">
        <f t="shared" si="7"/>
        <v>-22.23636564818935</v>
      </c>
      <c r="Q10" s="8">
        <v>0.4</v>
      </c>
      <c r="R10" s="8">
        <f t="shared" si="8"/>
        <v>-21.83636564818935</v>
      </c>
      <c r="S10" s="10">
        <f t="shared" si="9"/>
        <v>-17.39949454038992</v>
      </c>
      <c r="T10" s="11">
        <f t="shared" si="15"/>
        <v>1455.0289539204043</v>
      </c>
      <c r="U10" s="11">
        <f t="shared" si="10"/>
        <v>1.8988649225061303</v>
      </c>
    </row>
    <row r="11" spans="1:21" ht="12.75">
      <c r="A11" s="6" t="s">
        <v>12</v>
      </c>
      <c r="B11" s="27">
        <v>712</v>
      </c>
      <c r="C11" s="7">
        <f>'бюджет СП'!J18</f>
        <v>316.5</v>
      </c>
      <c r="D11" s="20">
        <v>0</v>
      </c>
      <c r="E11" s="7">
        <f t="shared" si="11"/>
        <v>29.579622323514762</v>
      </c>
      <c r="F11" s="7">
        <f t="shared" si="0"/>
        <v>346.07962232351474</v>
      </c>
      <c r="G11" s="7">
        <f>'бюджет СП'!T18</f>
        <v>2525.8</v>
      </c>
      <c r="H11" s="7">
        <f t="shared" si="1"/>
        <v>-2209.3</v>
      </c>
      <c r="I11" s="7">
        <f t="shared" si="2"/>
        <v>-2179.7203776764854</v>
      </c>
      <c r="J11" s="10">
        <f t="shared" si="12"/>
        <v>0</v>
      </c>
      <c r="K11" s="10">
        <f t="shared" si="3"/>
        <v>-2179.7203776764854</v>
      </c>
      <c r="L11" s="9">
        <f t="shared" si="4"/>
        <v>1.2356223504440553</v>
      </c>
      <c r="M11" s="9">
        <f t="shared" si="5"/>
        <v>0.23984831342922128</v>
      </c>
      <c r="N11" s="8">
        <f t="shared" si="6"/>
        <v>2153.959088286443</v>
      </c>
      <c r="O11" s="8">
        <f t="shared" si="13"/>
        <v>2183.538710609958</v>
      </c>
      <c r="P11" s="8">
        <f t="shared" si="7"/>
        <v>-25.761289390042293</v>
      </c>
      <c r="Q11" s="8">
        <f t="shared" si="14"/>
        <v>25.761289390042293</v>
      </c>
      <c r="R11" s="8">
        <f t="shared" si="8"/>
        <v>0</v>
      </c>
      <c r="S11" s="10">
        <f t="shared" si="9"/>
        <v>0</v>
      </c>
      <c r="T11" s="11">
        <f t="shared" si="15"/>
        <v>2179.7203776764854</v>
      </c>
      <c r="U11" s="11">
        <f t="shared" si="10"/>
        <v>1.8916721880990797</v>
      </c>
    </row>
    <row r="12" spans="1:21" ht="12.75">
      <c r="A12" s="6" t="s">
        <v>13</v>
      </c>
      <c r="B12" s="27">
        <v>850</v>
      </c>
      <c r="C12" s="7">
        <f>'бюджет СП'!J19</f>
        <v>833.3</v>
      </c>
      <c r="D12" s="20">
        <v>0</v>
      </c>
      <c r="E12" s="7">
        <f t="shared" si="11"/>
        <v>35.312751369364534</v>
      </c>
      <c r="F12" s="7">
        <f t="shared" si="0"/>
        <v>868.6127513693644</v>
      </c>
      <c r="G12" s="7">
        <f>'бюджет СП'!T19</f>
        <v>1611.6999999999998</v>
      </c>
      <c r="H12" s="7">
        <f t="shared" si="1"/>
        <v>-778.3999999999999</v>
      </c>
      <c r="I12" s="7">
        <f t="shared" si="2"/>
        <v>-743.0872486306354</v>
      </c>
      <c r="J12" s="10">
        <f t="shared" si="12"/>
        <v>0</v>
      </c>
      <c r="K12" s="10">
        <f t="shared" si="3"/>
        <v>-743.0872486306354</v>
      </c>
      <c r="L12" s="9">
        <f t="shared" si="4"/>
        <v>0.660438025484765</v>
      </c>
      <c r="M12" s="9">
        <f t="shared" si="5"/>
        <v>0.9896442129107129</v>
      </c>
      <c r="N12" s="8">
        <f t="shared" si="6"/>
        <v>743.0872486306355</v>
      </c>
      <c r="O12" s="8">
        <f t="shared" si="13"/>
        <v>778.4</v>
      </c>
      <c r="P12" s="8">
        <f t="shared" si="7"/>
        <v>0</v>
      </c>
      <c r="Q12" s="8">
        <f t="shared" si="14"/>
        <v>0</v>
      </c>
      <c r="R12" s="8">
        <f t="shared" si="8"/>
        <v>0</v>
      </c>
      <c r="S12" s="10">
        <f t="shared" si="9"/>
        <v>0</v>
      </c>
      <c r="T12" s="11">
        <f t="shared" si="15"/>
        <v>743.0872486306354</v>
      </c>
      <c r="U12" s="11">
        <f t="shared" si="10"/>
        <v>1.8721499074925592</v>
      </c>
    </row>
    <row r="13" spans="1:21" ht="12.75">
      <c r="A13" s="6" t="s">
        <v>14</v>
      </c>
      <c r="B13" s="27">
        <v>405</v>
      </c>
      <c r="C13" s="7">
        <f>'бюджет СП'!J20</f>
        <v>347.4</v>
      </c>
      <c r="D13" s="20">
        <v>0</v>
      </c>
      <c r="E13" s="7">
        <f t="shared" si="11"/>
        <v>16.825487417167807</v>
      </c>
      <c r="F13" s="7">
        <f t="shared" si="0"/>
        <v>364.22548741716776</v>
      </c>
      <c r="G13" s="7">
        <f>'бюджет СП'!T20</f>
        <v>1395.6999999999998</v>
      </c>
      <c r="H13" s="7">
        <f t="shared" si="1"/>
        <v>-1048.2999999999997</v>
      </c>
      <c r="I13" s="7">
        <f t="shared" si="2"/>
        <v>-1031.4745125828322</v>
      </c>
      <c r="J13" s="10">
        <f t="shared" si="12"/>
        <v>0</v>
      </c>
      <c r="K13" s="10">
        <f t="shared" si="3"/>
        <v>-1031.4745125828322</v>
      </c>
      <c r="L13" s="9">
        <f t="shared" si="4"/>
        <v>1.200338802359174</v>
      </c>
      <c r="M13" s="9">
        <f t="shared" si="5"/>
        <v>0.47643060186478814</v>
      </c>
      <c r="N13" s="8">
        <f t="shared" si="6"/>
        <v>1017.7198628242094</v>
      </c>
      <c r="O13" s="8">
        <f t="shared" si="13"/>
        <v>1034.5453502413773</v>
      </c>
      <c r="P13" s="8">
        <f t="shared" si="7"/>
        <v>-13.754649758622804</v>
      </c>
      <c r="Q13" s="8">
        <f t="shared" si="14"/>
        <v>13.754649758622804</v>
      </c>
      <c r="R13" s="8">
        <f t="shared" si="8"/>
        <v>0</v>
      </c>
      <c r="S13" s="10">
        <f t="shared" si="9"/>
        <v>0</v>
      </c>
      <c r="T13" s="11">
        <f t="shared" si="15"/>
        <v>1031.4745125828322</v>
      </c>
      <c r="U13" s="11">
        <f t="shared" si="10"/>
        <v>1.8910132813064338</v>
      </c>
    </row>
    <row r="14" spans="1:21" ht="12.75">
      <c r="A14" s="6" t="s">
        <v>15</v>
      </c>
      <c r="B14" s="27">
        <v>915</v>
      </c>
      <c r="C14" s="7">
        <f>'бюджет СП'!J21</f>
        <v>533.5</v>
      </c>
      <c r="D14" s="20">
        <v>0</v>
      </c>
      <c r="E14" s="7">
        <f t="shared" si="11"/>
        <v>38.01313823878653</v>
      </c>
      <c r="F14" s="7">
        <f t="shared" si="0"/>
        <v>571.5131382387865</v>
      </c>
      <c r="G14" s="7">
        <f>'бюджет СП'!T21</f>
        <v>2295.3</v>
      </c>
      <c r="H14" s="7">
        <f t="shared" si="1"/>
        <v>-1761.8000000000002</v>
      </c>
      <c r="I14" s="7">
        <f t="shared" si="2"/>
        <v>-1723.7868617612137</v>
      </c>
      <c r="J14" s="10">
        <f t="shared" si="12"/>
        <v>0</v>
      </c>
      <c r="K14" s="10">
        <f t="shared" si="3"/>
        <v>-1723.7868617612137</v>
      </c>
      <c r="L14" s="9">
        <f t="shared" si="4"/>
        <v>0.8737459037827582</v>
      </c>
      <c r="M14" s="9">
        <f t="shared" si="5"/>
        <v>0.4448943399301061</v>
      </c>
      <c r="N14" s="8">
        <f t="shared" si="6"/>
        <v>1711.509401118011</v>
      </c>
      <c r="O14" s="8">
        <f t="shared" si="13"/>
        <v>1749.5225393567976</v>
      </c>
      <c r="P14" s="8">
        <f t="shared" si="7"/>
        <v>-12.27746064320263</v>
      </c>
      <c r="Q14" s="8">
        <f t="shared" si="14"/>
        <v>12.27746064320263</v>
      </c>
      <c r="R14" s="8">
        <f t="shared" si="8"/>
        <v>0</v>
      </c>
      <c r="S14" s="10">
        <f t="shared" si="9"/>
        <v>0</v>
      </c>
      <c r="T14" s="11">
        <f t="shared" si="15"/>
        <v>1723.7868617612137</v>
      </c>
      <c r="U14" s="11">
        <f t="shared" si="10"/>
        <v>1.882388281904697</v>
      </c>
    </row>
    <row r="15" spans="1:21" ht="12.75">
      <c r="A15" s="6" t="s">
        <v>16</v>
      </c>
      <c r="B15" s="27">
        <v>555</v>
      </c>
      <c r="C15" s="7">
        <f>'бюджет СП'!J22</f>
        <v>350.3</v>
      </c>
      <c r="D15" s="20">
        <v>0</v>
      </c>
      <c r="E15" s="7">
        <f t="shared" si="11"/>
        <v>23.057149423526255</v>
      </c>
      <c r="F15" s="7">
        <f t="shared" si="0"/>
        <v>373.35714942352627</v>
      </c>
      <c r="G15" s="7">
        <f>'бюджет СП'!T22</f>
        <v>1748.2</v>
      </c>
      <c r="H15" s="7">
        <f t="shared" si="1"/>
        <v>-1397.9</v>
      </c>
      <c r="I15" s="7">
        <f t="shared" si="2"/>
        <v>-1374.8428505764737</v>
      </c>
      <c r="J15" s="10">
        <f t="shared" si="12"/>
        <v>0</v>
      </c>
      <c r="K15" s="10">
        <f t="shared" si="3"/>
        <v>-1374.8428505764737</v>
      </c>
      <c r="L15" s="9">
        <f t="shared" si="4"/>
        <v>1.0971472601305616</v>
      </c>
      <c r="M15" s="9">
        <f t="shared" si="5"/>
        <v>0.383540239325111</v>
      </c>
      <c r="N15" s="8">
        <f t="shared" si="6"/>
        <v>1359.596499383308</v>
      </c>
      <c r="O15" s="8">
        <f t="shared" si="13"/>
        <v>1382.653648806834</v>
      </c>
      <c r="P15" s="8">
        <f t="shared" si="7"/>
        <v>-15.246351193165765</v>
      </c>
      <c r="Q15" s="8">
        <v>0.4</v>
      </c>
      <c r="R15" s="8">
        <f t="shared" si="8"/>
        <v>-14.846351193165765</v>
      </c>
      <c r="S15" s="10">
        <f t="shared" si="9"/>
        <v>-4.238181899276553</v>
      </c>
      <c r="T15" s="11">
        <f t="shared" si="15"/>
        <v>1374.8428505764737</v>
      </c>
      <c r="U15" s="11">
        <f t="shared" si="10"/>
        <v>1.88884299680304</v>
      </c>
    </row>
    <row r="16" spans="1:21" ht="12.75">
      <c r="A16" s="6" t="s">
        <v>17</v>
      </c>
      <c r="B16" s="27">
        <v>469</v>
      </c>
      <c r="C16" s="7">
        <f>'бюджет СП'!J23</f>
        <v>373.4</v>
      </c>
      <c r="D16" s="20">
        <v>0</v>
      </c>
      <c r="E16" s="7">
        <f t="shared" si="11"/>
        <v>19.48432987321408</v>
      </c>
      <c r="F16" s="7">
        <f t="shared" si="0"/>
        <v>392.884329873214</v>
      </c>
      <c r="G16" s="7">
        <f>'бюджет СП'!T23</f>
        <v>1548.1</v>
      </c>
      <c r="H16" s="7">
        <f t="shared" si="1"/>
        <v>-1174.6999999999998</v>
      </c>
      <c r="I16" s="7">
        <f t="shared" si="2"/>
        <v>-1155.2156701267859</v>
      </c>
      <c r="J16" s="10">
        <f t="shared" si="12"/>
        <v>0</v>
      </c>
      <c r="K16" s="10">
        <f t="shared" si="3"/>
        <v>-1155.2156701267859</v>
      </c>
      <c r="L16" s="9">
        <f t="shared" si="4"/>
        <v>1.1497223080279562</v>
      </c>
      <c r="M16" s="9">
        <f t="shared" si="5"/>
        <v>0.4616759127357715</v>
      </c>
      <c r="N16" s="8">
        <f t="shared" si="6"/>
        <v>1140.7807405876324</v>
      </c>
      <c r="O16" s="8">
        <f t="shared" si="13"/>
        <v>1160.2650704608466</v>
      </c>
      <c r="P16" s="8">
        <f t="shared" si="7"/>
        <v>-14.434929539153472</v>
      </c>
      <c r="Q16" s="8">
        <f t="shared" si="14"/>
        <v>14.434929539153472</v>
      </c>
      <c r="R16" s="8">
        <f t="shared" si="8"/>
        <v>0</v>
      </c>
      <c r="S16" s="10">
        <f t="shared" si="9"/>
        <v>0</v>
      </c>
      <c r="T16" s="11">
        <f t="shared" si="15"/>
        <v>1155.2156701267859</v>
      </c>
      <c r="U16" s="11">
        <f t="shared" si="10"/>
        <v>1.889997414911588</v>
      </c>
    </row>
    <row r="17" spans="1:21" ht="12.75">
      <c r="A17" s="6" t="s">
        <v>18</v>
      </c>
      <c r="B17" s="27">
        <v>657</v>
      </c>
      <c r="C17" s="7">
        <f>'бюджет СП'!J24</f>
        <v>803.2</v>
      </c>
      <c r="D17" s="20">
        <v>0</v>
      </c>
      <c r="E17" s="7">
        <f t="shared" si="11"/>
        <v>27.29467958785</v>
      </c>
      <c r="F17" s="7">
        <f t="shared" si="0"/>
        <v>830.49467958785</v>
      </c>
      <c r="G17" s="7">
        <f>'бюджет СП'!T24</f>
        <v>2475.8999999999996</v>
      </c>
      <c r="H17" s="7">
        <f t="shared" si="1"/>
        <v>-1672.6999999999996</v>
      </c>
      <c r="I17" s="7">
        <f t="shared" si="2"/>
        <v>-1645.4053204121496</v>
      </c>
      <c r="J17" s="10">
        <f t="shared" si="12"/>
        <v>0</v>
      </c>
      <c r="K17" s="10">
        <f t="shared" si="3"/>
        <v>-1645.4053204121496</v>
      </c>
      <c r="L17" s="9">
        <f t="shared" si="4"/>
        <v>1.3126064088648848</v>
      </c>
      <c r="M17" s="9">
        <f t="shared" si="5"/>
        <v>0.6209441122140178</v>
      </c>
      <c r="N17" s="8">
        <f t="shared" si="6"/>
        <v>1618.4524098061613</v>
      </c>
      <c r="O17" s="8">
        <f t="shared" si="13"/>
        <v>1645.7470893940113</v>
      </c>
      <c r="P17" s="8">
        <f t="shared" si="7"/>
        <v>-26.952910605988336</v>
      </c>
      <c r="Q17" s="8">
        <f t="shared" si="14"/>
        <v>26.952910605988336</v>
      </c>
      <c r="R17" s="8">
        <f t="shared" si="8"/>
        <v>0</v>
      </c>
      <c r="S17" s="10">
        <f t="shared" si="9"/>
        <v>0</v>
      </c>
      <c r="T17" s="11">
        <f t="shared" si="15"/>
        <v>1645.4053204121496</v>
      </c>
      <c r="U17" s="11">
        <f t="shared" si="10"/>
        <v>1.8929868735630508</v>
      </c>
    </row>
    <row r="18" spans="1:21" ht="12.75">
      <c r="A18" s="6" t="s">
        <v>19</v>
      </c>
      <c r="B18" s="27">
        <v>701</v>
      </c>
      <c r="C18" s="7">
        <f>'бюджет СП'!J25</f>
        <v>666.9</v>
      </c>
      <c r="D18" s="20">
        <v>0</v>
      </c>
      <c r="E18" s="7">
        <f t="shared" si="11"/>
        <v>29.12263377638181</v>
      </c>
      <c r="F18" s="7">
        <f t="shared" si="0"/>
        <v>696.0226337763818</v>
      </c>
      <c r="G18" s="7">
        <f>'бюджет СП'!T25</f>
        <v>1652.1</v>
      </c>
      <c r="H18" s="7">
        <f t="shared" si="1"/>
        <v>-985.1999999999999</v>
      </c>
      <c r="I18" s="7">
        <f t="shared" si="2"/>
        <v>-956.0773662236181</v>
      </c>
      <c r="J18" s="10">
        <f t="shared" si="12"/>
        <v>0</v>
      </c>
      <c r="K18" s="10">
        <f t="shared" si="3"/>
        <v>-956.0773662236181</v>
      </c>
      <c r="L18" s="9">
        <f t="shared" si="4"/>
        <v>0.8208902612005925</v>
      </c>
      <c r="M18" s="9">
        <f t="shared" si="5"/>
        <v>0.772656210431204</v>
      </c>
      <c r="N18" s="8">
        <f t="shared" si="6"/>
        <v>949.0020744944304</v>
      </c>
      <c r="O18" s="8">
        <f t="shared" si="13"/>
        <v>978.1247082708122</v>
      </c>
      <c r="P18" s="8">
        <f t="shared" si="7"/>
        <v>-7.075291729187711</v>
      </c>
      <c r="Q18" s="8">
        <f t="shared" si="14"/>
        <v>7.075291729187711</v>
      </c>
      <c r="R18" s="8">
        <f t="shared" si="8"/>
        <v>0</v>
      </c>
      <c r="S18" s="10">
        <f t="shared" si="9"/>
        <v>0</v>
      </c>
      <c r="T18" s="11">
        <f t="shared" si="15"/>
        <v>956.0773662236181</v>
      </c>
      <c r="U18" s="11">
        <f t="shared" si="10"/>
        <v>1.8803471905862306</v>
      </c>
    </row>
    <row r="19" spans="1:21" ht="12.75">
      <c r="A19" s="6" t="s">
        <v>20</v>
      </c>
      <c r="B19" s="27">
        <v>772</v>
      </c>
      <c r="C19" s="7">
        <f>'бюджет СП'!J26</f>
        <v>1107.4</v>
      </c>
      <c r="D19" s="20">
        <v>0</v>
      </c>
      <c r="E19" s="7">
        <f t="shared" si="11"/>
        <v>32.07228712605814</v>
      </c>
      <c r="F19" s="7">
        <f t="shared" si="0"/>
        <v>1139.4722871260583</v>
      </c>
      <c r="G19" s="7">
        <f>'бюджет СП'!T26</f>
        <v>2223.7000000000003</v>
      </c>
      <c r="H19" s="7">
        <f t="shared" si="1"/>
        <v>-1116.3000000000002</v>
      </c>
      <c r="I19" s="7">
        <f t="shared" si="2"/>
        <v>-1084.227712873942</v>
      </c>
      <c r="J19" s="10">
        <f t="shared" si="12"/>
        <v>0</v>
      </c>
      <c r="K19" s="10">
        <f t="shared" si="3"/>
        <v>-1084.227712873942</v>
      </c>
      <c r="L19" s="9">
        <f t="shared" si="4"/>
        <v>1.003288157164129</v>
      </c>
      <c r="M19" s="9">
        <f t="shared" si="5"/>
        <v>0.9532136144211782</v>
      </c>
      <c r="N19" s="8">
        <f t="shared" si="6"/>
        <v>1067.5781750821768</v>
      </c>
      <c r="O19" s="8">
        <f t="shared" si="13"/>
        <v>1099.650462208235</v>
      </c>
      <c r="P19" s="8">
        <f t="shared" si="7"/>
        <v>-16.64953779176517</v>
      </c>
      <c r="Q19" s="8">
        <f t="shared" si="14"/>
        <v>16.64953779176517</v>
      </c>
      <c r="R19" s="8">
        <f t="shared" si="8"/>
        <v>0</v>
      </c>
      <c r="S19" s="10">
        <f t="shared" si="9"/>
        <v>0</v>
      </c>
      <c r="T19" s="11">
        <f t="shared" si="15"/>
        <v>1084.227712873942</v>
      </c>
      <c r="U19" s="11">
        <f t="shared" si="10"/>
        <v>1.8864812837765852</v>
      </c>
    </row>
    <row r="20" spans="1:21" ht="12.75">
      <c r="A20" s="6" t="s">
        <v>49</v>
      </c>
      <c r="B20" s="27">
        <v>771</v>
      </c>
      <c r="C20" s="7">
        <f>'бюджет СП'!J27</f>
        <v>499.8</v>
      </c>
      <c r="D20" s="20">
        <v>0</v>
      </c>
      <c r="E20" s="7">
        <f t="shared" si="11"/>
        <v>32.03074271268242</v>
      </c>
      <c r="F20" s="7">
        <f t="shared" si="0"/>
        <v>531.8307427126824</v>
      </c>
      <c r="G20" s="7">
        <f>'бюджет СП'!T27</f>
        <v>1884.8000000000002</v>
      </c>
      <c r="H20" s="7">
        <f t="shared" si="1"/>
        <v>-1385.0000000000002</v>
      </c>
      <c r="I20" s="7">
        <f t="shared" si="2"/>
        <v>-1352.9692572873178</v>
      </c>
      <c r="J20" s="10">
        <f t="shared" si="12"/>
        <v>0</v>
      </c>
      <c r="K20" s="10">
        <f t="shared" si="3"/>
        <v>-1352.9692572873178</v>
      </c>
      <c r="L20" s="9">
        <f t="shared" si="4"/>
        <v>0.8514863400139984</v>
      </c>
      <c r="M20" s="9">
        <f t="shared" si="5"/>
        <v>0.5075664319390103</v>
      </c>
      <c r="N20" s="8">
        <f t="shared" si="6"/>
        <v>1343.7035591108906</v>
      </c>
      <c r="O20" s="8">
        <f t="shared" si="13"/>
        <v>1375.734301823573</v>
      </c>
      <c r="P20" s="8">
        <f t="shared" si="7"/>
        <v>-9.265698176427122</v>
      </c>
      <c r="Q20" s="8">
        <f t="shared" si="14"/>
        <v>9.265698176427122</v>
      </c>
      <c r="R20" s="8">
        <f t="shared" si="8"/>
        <v>0</v>
      </c>
      <c r="S20" s="10">
        <f t="shared" si="9"/>
        <v>0</v>
      </c>
      <c r="T20" s="11">
        <f t="shared" si="15"/>
        <v>1352.9692572873178</v>
      </c>
      <c r="U20" s="11">
        <f t="shared" si="10"/>
        <v>1.881559586089664</v>
      </c>
    </row>
    <row r="21" spans="1:21" ht="12.75">
      <c r="A21" s="6" t="s">
        <v>22</v>
      </c>
      <c r="B21" s="27">
        <v>632</v>
      </c>
      <c r="C21" s="7">
        <f>'бюджет СП'!J28</f>
        <v>501.09999999999997</v>
      </c>
      <c r="D21" s="20">
        <v>0</v>
      </c>
      <c r="E21" s="7">
        <f t="shared" si="11"/>
        <v>26.256069253456925</v>
      </c>
      <c r="F21" s="7">
        <f t="shared" si="0"/>
        <v>527.3560692534569</v>
      </c>
      <c r="G21" s="7">
        <f>'бюджет СП'!T28</f>
        <v>1699.3</v>
      </c>
      <c r="H21" s="7">
        <f t="shared" si="1"/>
        <v>-1198.2</v>
      </c>
      <c r="I21" s="7">
        <f t="shared" si="2"/>
        <v>-1171.9439307465432</v>
      </c>
      <c r="J21" s="10">
        <f t="shared" si="12"/>
        <v>0</v>
      </c>
      <c r="K21" s="10">
        <f t="shared" si="3"/>
        <v>-1171.9439307465432</v>
      </c>
      <c r="L21" s="9">
        <f t="shared" si="4"/>
        <v>0.9365258499362673</v>
      </c>
      <c r="M21" s="9">
        <f t="shared" si="5"/>
        <v>0.5644380188270609</v>
      </c>
      <c r="N21" s="8">
        <f t="shared" si="6"/>
        <v>1160.9679106521312</v>
      </c>
      <c r="O21" s="8">
        <f t="shared" si="13"/>
        <v>1187.223979905588</v>
      </c>
      <c r="P21" s="8">
        <f t="shared" si="7"/>
        <v>-10.976020094411979</v>
      </c>
      <c r="Q21" s="8">
        <v>0.2</v>
      </c>
      <c r="R21" s="8">
        <f t="shared" si="8"/>
        <v>-10.77602009441198</v>
      </c>
      <c r="S21" s="10">
        <f t="shared" si="9"/>
        <v>-2.15047297833007</v>
      </c>
      <c r="T21" s="11">
        <f t="shared" si="15"/>
        <v>1171.9439307465432</v>
      </c>
      <c r="U21" s="11">
        <f t="shared" si="10"/>
        <v>1.8845132741592843</v>
      </c>
    </row>
    <row r="22" spans="1:21" ht="12.75">
      <c r="A22" s="6" t="s">
        <v>3</v>
      </c>
      <c r="B22" s="27">
        <v>11633</v>
      </c>
      <c r="C22" s="7">
        <f>'бюджет СП'!J29</f>
        <v>27733.4</v>
      </c>
      <c r="D22" s="20">
        <v>0</v>
      </c>
      <c r="E22" s="7">
        <f t="shared" si="11"/>
        <v>483.2861607997855</v>
      </c>
      <c r="F22" s="7">
        <f t="shared" si="0"/>
        <v>28216.686160799785</v>
      </c>
      <c r="G22" s="7">
        <f>'бюджет СП'!T29</f>
        <v>34934</v>
      </c>
      <c r="H22" s="7">
        <f t="shared" si="1"/>
        <v>-7200.5999999999985</v>
      </c>
      <c r="I22" s="7">
        <f t="shared" si="2"/>
        <v>-6717.313839200215</v>
      </c>
      <c r="J22" s="10">
        <f t="shared" si="12"/>
        <v>0</v>
      </c>
      <c r="K22" s="10">
        <f t="shared" si="3"/>
        <v>-6717.313839200215</v>
      </c>
      <c r="L22" s="9">
        <f t="shared" si="4"/>
        <v>1.0459799937310512</v>
      </c>
      <c r="M22" s="9">
        <f t="shared" si="5"/>
        <v>1.5195560119560043</v>
      </c>
      <c r="N22" s="8">
        <f t="shared" si="6"/>
        <v>6435.187295193045</v>
      </c>
      <c r="O22" s="8">
        <f t="shared" si="13"/>
        <v>6918.473455992831</v>
      </c>
      <c r="P22" s="8">
        <f t="shared" si="7"/>
        <v>-282.1265440071693</v>
      </c>
      <c r="Q22" s="8">
        <f t="shared" si="14"/>
        <v>282.1265440071693</v>
      </c>
      <c r="R22" s="8">
        <f t="shared" si="8"/>
        <v>0</v>
      </c>
      <c r="S22" s="10">
        <f t="shared" si="9"/>
        <v>0</v>
      </c>
      <c r="T22" s="11">
        <f t="shared" si="15"/>
        <v>6717.313839200215</v>
      </c>
      <c r="U22" s="11">
        <f t="shared" si="10"/>
        <v>1.887608058533487</v>
      </c>
    </row>
    <row r="23" spans="1:21" ht="12.75">
      <c r="A23" s="12" t="s">
        <v>45</v>
      </c>
      <c r="B23" s="13">
        <f>SUM(B3:B22)</f>
        <v>26107</v>
      </c>
      <c r="C23" s="13">
        <f>SUM(C3:C22)</f>
        <v>39158.7</v>
      </c>
      <c r="D23" s="19">
        <v>0</v>
      </c>
      <c r="E23" s="19">
        <v>1084.6</v>
      </c>
      <c r="F23" s="13">
        <f>SUM(F3:F22)</f>
        <v>40243.3</v>
      </c>
      <c r="G23" s="13">
        <f>SUM(G3:G22)</f>
        <v>74953.20000000001</v>
      </c>
      <c r="H23" s="13">
        <f>SUM(H3:H22)</f>
        <v>-35794.5</v>
      </c>
      <c r="I23" s="13">
        <f>SUM(I3:I22)</f>
        <v>-34709.899999999994</v>
      </c>
      <c r="J23" s="21">
        <v>0</v>
      </c>
      <c r="K23" s="13">
        <f>SUM(K3:K22)</f>
        <v>-34709.899999999994</v>
      </c>
      <c r="L23" s="14"/>
      <c r="M23" s="9"/>
      <c r="N23" s="14">
        <f>SUM(N3:N22)</f>
        <v>34152.25658252887</v>
      </c>
      <c r="O23" s="14">
        <f>SUM(O3:O22)</f>
        <v>35236.85658252886</v>
      </c>
      <c r="P23" s="14">
        <f>SUM(P3:P22)</f>
        <v>-557.6434174711382</v>
      </c>
      <c r="Q23" s="14">
        <f>SUM(Q3:Q22)</f>
        <v>470.357486971047</v>
      </c>
      <c r="R23" s="14">
        <f>SUM(R3:R22)</f>
        <v>-87.28593050009108</v>
      </c>
      <c r="S23" s="14"/>
      <c r="U23" s="11">
        <f>MIN(U3:U22)</f>
        <v>1.8721499074925592</v>
      </c>
    </row>
    <row r="25" spans="7:18" ht="12.75">
      <c r="G25" s="15" t="s">
        <v>46</v>
      </c>
      <c r="H25" s="16">
        <f>SUMIF(H3:H22,"&gt;0",H3:H22)</f>
        <v>0</v>
      </c>
      <c r="I25" s="16">
        <f>SUMIF(I3:I22,"&gt;0",I3:I22)</f>
        <v>0</v>
      </c>
      <c r="J25" s="16"/>
      <c r="K25" s="16">
        <f>SUMIF(K3:K22,"&gt;0",K3:K22)</f>
        <v>0</v>
      </c>
      <c r="L25" s="16"/>
      <c r="M25" s="16"/>
      <c r="N25" s="16"/>
      <c r="O25" s="16"/>
      <c r="P25" s="16">
        <f>SUMIF(P3:P22,"&gt;0",P3:P22)</f>
        <v>0</v>
      </c>
      <c r="R25" s="16">
        <f>SUMIF(R3:R22,"&gt;0",R3:R22)</f>
        <v>0</v>
      </c>
    </row>
    <row r="26" spans="7:18" ht="12.75">
      <c r="G26" s="15" t="s">
        <v>47</v>
      </c>
      <c r="H26" s="16">
        <f>SUMIF(H3:H22,"&lt;0",H3:H22)</f>
        <v>-35794.5</v>
      </c>
      <c r="I26" s="16">
        <f>SUMIF(I3:I22,"&lt;0",I3:I22)</f>
        <v>-34709.899999999994</v>
      </c>
      <c r="J26" s="16"/>
      <c r="K26" s="16">
        <f>SUMIF(K3:K22,"&lt;0",K3:K22)</f>
        <v>-34709.899999999994</v>
      </c>
      <c r="L26" s="16"/>
      <c r="M26" s="16"/>
      <c r="N26" s="16"/>
      <c r="O26" s="16"/>
      <c r="P26" s="16">
        <f>SUMIF(P3:P22,"&lt;0",P3:P22)</f>
        <v>-557.6434174711382</v>
      </c>
      <c r="R26" s="16">
        <f>SUMIF(R3:R22,"&lt;0",R3:R22)</f>
        <v>-87.28593050009108</v>
      </c>
    </row>
    <row r="28" spans="1:18" ht="12.75">
      <c r="A28" s="1" t="s">
        <v>48</v>
      </c>
      <c r="B28" s="1"/>
      <c r="C28" s="17"/>
      <c r="D28" s="1"/>
      <c r="E28" s="1"/>
      <c r="F28" s="1"/>
      <c r="G28" s="17"/>
      <c r="H28" s="1">
        <f>C28-G28</f>
        <v>0</v>
      </c>
      <c r="I28" s="1"/>
      <c r="J28" s="1"/>
      <c r="K28" s="8">
        <f>H28+J23</f>
        <v>0</v>
      </c>
      <c r="L28" s="8"/>
      <c r="M28" s="1"/>
      <c r="N28" s="1"/>
      <c r="O28" s="1"/>
      <c r="P28" s="8">
        <f>K28-N23</f>
        <v>-34152.25658252887</v>
      </c>
      <c r="Q28" s="1"/>
      <c r="R28" s="8">
        <f>P28-Q23</f>
        <v>-34622.61406949992</v>
      </c>
    </row>
    <row r="32" spans="15:16" ht="12.75">
      <c r="O32" s="16"/>
      <c r="P32" s="16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20.625" style="0" customWidth="1"/>
    <col min="2" max="2" width="14.25390625" style="0" customWidth="1"/>
    <col min="3" max="3" width="17.875" style="0" customWidth="1"/>
    <col min="5" max="5" width="14.125" style="0" customWidth="1"/>
    <col min="7" max="7" width="10.875" style="0" customWidth="1"/>
  </cols>
  <sheetData>
    <row r="1" spans="1:7" ht="105" customHeight="1">
      <c r="A1" s="1"/>
      <c r="B1" s="18" t="s">
        <v>51</v>
      </c>
      <c r="C1" s="18" t="s">
        <v>57</v>
      </c>
      <c r="D1" s="1" t="s">
        <v>71</v>
      </c>
      <c r="E1" s="18" t="s">
        <v>60</v>
      </c>
      <c r="F1" s="1" t="s">
        <v>73</v>
      </c>
      <c r="G1" s="1" t="s">
        <v>72</v>
      </c>
    </row>
    <row r="2" spans="1:7" ht="12.75">
      <c r="A2" s="27" t="s">
        <v>4</v>
      </c>
      <c r="B2" s="1">
        <v>2807.7</v>
      </c>
      <c r="C2" s="1"/>
      <c r="D2" s="1">
        <f>SUM(B2:C2)</f>
        <v>2807.7</v>
      </c>
      <c r="E2" s="1"/>
      <c r="F2" s="1">
        <v>2755</v>
      </c>
      <c r="G2" s="1">
        <f>SUM(D2:F2)</f>
        <v>5562.7</v>
      </c>
    </row>
    <row r="3" spans="1:7" ht="12.75">
      <c r="A3" s="27" t="s">
        <v>5</v>
      </c>
      <c r="B3" s="1">
        <v>985.8</v>
      </c>
      <c r="C3" s="1"/>
      <c r="D3" s="1">
        <f aca="true" t="shared" si="0" ref="D3:D21">SUM(B3:C3)</f>
        <v>985.8</v>
      </c>
      <c r="E3" s="1"/>
      <c r="F3" s="1">
        <v>621</v>
      </c>
      <c r="G3" s="1">
        <f aca="true" t="shared" si="1" ref="G3:G21">SUM(D3:F3)</f>
        <v>1606.8</v>
      </c>
    </row>
    <row r="4" spans="1:7" ht="12.75">
      <c r="A4" s="27" t="s">
        <v>6</v>
      </c>
      <c r="B4" s="1">
        <v>680.1</v>
      </c>
      <c r="C4" s="1"/>
      <c r="D4" s="1">
        <f t="shared" si="0"/>
        <v>680.1</v>
      </c>
      <c r="E4" s="1"/>
      <c r="F4" s="1">
        <v>645</v>
      </c>
      <c r="G4" s="1">
        <f t="shared" si="1"/>
        <v>1325.1</v>
      </c>
    </row>
    <row r="5" spans="1:7" ht="12.75">
      <c r="A5" s="27" t="s">
        <v>7</v>
      </c>
      <c r="B5" s="1">
        <v>1080.4</v>
      </c>
      <c r="C5" s="1"/>
      <c r="D5" s="1">
        <f t="shared" si="0"/>
        <v>1080.4</v>
      </c>
      <c r="E5" s="1"/>
      <c r="F5" s="1">
        <v>1897</v>
      </c>
      <c r="G5" s="1">
        <f t="shared" si="1"/>
        <v>2977.4</v>
      </c>
    </row>
    <row r="6" spans="1:7" ht="12.75">
      <c r="A6" s="27" t="s">
        <v>8</v>
      </c>
      <c r="B6" s="1">
        <v>445.1</v>
      </c>
      <c r="C6" s="1"/>
      <c r="D6" s="1">
        <f t="shared" si="0"/>
        <v>445.1</v>
      </c>
      <c r="E6" s="1"/>
      <c r="F6" s="1">
        <v>746</v>
      </c>
      <c r="G6" s="1">
        <f t="shared" si="1"/>
        <v>1191.1</v>
      </c>
    </row>
    <row r="7" spans="1:7" ht="12.75">
      <c r="A7" s="27" t="s">
        <v>9</v>
      </c>
      <c r="B7" s="1">
        <v>787.2</v>
      </c>
      <c r="C7" s="1"/>
      <c r="D7" s="1">
        <f t="shared" si="0"/>
        <v>787.2</v>
      </c>
      <c r="E7" s="1"/>
      <c r="F7" s="1">
        <v>1050</v>
      </c>
      <c r="G7" s="1">
        <f t="shared" si="1"/>
        <v>1837.2</v>
      </c>
    </row>
    <row r="8" spans="1:7" ht="12.75">
      <c r="A8" s="27" t="s">
        <v>10</v>
      </c>
      <c r="B8" s="1">
        <v>476.3</v>
      </c>
      <c r="C8" s="1"/>
      <c r="D8" s="1">
        <f t="shared" si="0"/>
        <v>476.3</v>
      </c>
      <c r="E8" s="1"/>
      <c r="F8" s="1">
        <v>498</v>
      </c>
      <c r="G8" s="1">
        <f t="shared" si="1"/>
        <v>974.3</v>
      </c>
    </row>
    <row r="9" spans="1:7" ht="12.75">
      <c r="A9" s="27" t="s">
        <v>11</v>
      </c>
      <c r="B9" s="1">
        <v>371.2</v>
      </c>
      <c r="C9" s="1"/>
      <c r="D9" s="1">
        <f t="shared" si="0"/>
        <v>371.2</v>
      </c>
      <c r="E9" s="1"/>
      <c r="F9" s="1">
        <v>253</v>
      </c>
      <c r="G9" s="1">
        <f t="shared" si="1"/>
        <v>624.2</v>
      </c>
    </row>
    <row r="10" spans="1:7" ht="12.75">
      <c r="A10" s="27" t="s">
        <v>12</v>
      </c>
      <c r="B10" s="1">
        <v>797.6</v>
      </c>
      <c r="C10" s="1"/>
      <c r="D10" s="1">
        <f t="shared" si="0"/>
        <v>797.6</v>
      </c>
      <c r="E10" s="1"/>
      <c r="F10" s="1">
        <v>974</v>
      </c>
      <c r="G10" s="1">
        <f t="shared" si="1"/>
        <v>1771.6</v>
      </c>
    </row>
    <row r="11" spans="1:7" ht="12.75">
      <c r="A11" s="27" t="s">
        <v>13</v>
      </c>
      <c r="B11" s="1">
        <v>852.7</v>
      </c>
      <c r="C11" s="1"/>
      <c r="D11" s="1">
        <f t="shared" si="0"/>
        <v>852.7</v>
      </c>
      <c r="E11" s="1"/>
      <c r="F11" s="1">
        <v>1472</v>
      </c>
      <c r="G11" s="1">
        <f t="shared" si="1"/>
        <v>2324.7</v>
      </c>
    </row>
    <row r="12" spans="1:7" ht="12.75">
      <c r="A12" s="27" t="s">
        <v>14</v>
      </c>
      <c r="B12" s="1">
        <v>425.3</v>
      </c>
      <c r="C12" s="1"/>
      <c r="D12" s="1">
        <f t="shared" si="0"/>
        <v>425.3</v>
      </c>
      <c r="E12" s="1"/>
      <c r="F12" s="1">
        <v>435</v>
      </c>
      <c r="G12" s="1">
        <f t="shared" si="1"/>
        <v>860.3</v>
      </c>
    </row>
    <row r="13" spans="1:7" ht="12.75">
      <c r="A13" s="27" t="s">
        <v>15</v>
      </c>
      <c r="B13" s="1">
        <v>987.9</v>
      </c>
      <c r="C13" s="1"/>
      <c r="D13" s="1">
        <f t="shared" si="0"/>
        <v>987.9</v>
      </c>
      <c r="E13" s="1"/>
      <c r="F13" s="1">
        <v>748</v>
      </c>
      <c r="G13" s="1">
        <f t="shared" si="1"/>
        <v>1735.9</v>
      </c>
    </row>
    <row r="14" spans="1:7" ht="12.75">
      <c r="A14" s="27" t="s">
        <v>16</v>
      </c>
      <c r="B14" s="1">
        <v>561.5</v>
      </c>
      <c r="C14" s="1"/>
      <c r="D14" s="1">
        <f t="shared" si="0"/>
        <v>561.5</v>
      </c>
      <c r="E14" s="1"/>
      <c r="F14" s="1">
        <v>517</v>
      </c>
      <c r="G14" s="1">
        <f t="shared" si="1"/>
        <v>1078.5</v>
      </c>
    </row>
    <row r="15" spans="1:7" ht="12.75">
      <c r="A15" s="27" t="s">
        <v>17</v>
      </c>
      <c r="B15" s="1">
        <v>527.2</v>
      </c>
      <c r="C15" s="1"/>
      <c r="D15" s="1">
        <f t="shared" si="0"/>
        <v>527.2</v>
      </c>
      <c r="E15" s="1"/>
      <c r="F15" s="1">
        <v>477</v>
      </c>
      <c r="G15" s="1">
        <f t="shared" si="1"/>
        <v>1004.2</v>
      </c>
    </row>
    <row r="16" spans="1:7" ht="12.75">
      <c r="A16" s="27" t="s">
        <v>18</v>
      </c>
      <c r="B16" s="1">
        <v>724.8</v>
      </c>
      <c r="C16" s="1"/>
      <c r="D16" s="1">
        <f t="shared" si="0"/>
        <v>724.8</v>
      </c>
      <c r="E16" s="1"/>
      <c r="F16" s="1">
        <v>1223</v>
      </c>
      <c r="G16" s="1">
        <f t="shared" si="1"/>
        <v>1947.8</v>
      </c>
    </row>
    <row r="17" spans="1:7" ht="12.75">
      <c r="A17" s="27" t="s">
        <v>19</v>
      </c>
      <c r="B17" s="1">
        <v>834</v>
      </c>
      <c r="C17" s="1"/>
      <c r="D17" s="1">
        <f t="shared" si="0"/>
        <v>834</v>
      </c>
      <c r="E17" s="1"/>
      <c r="F17" s="1">
        <v>1208</v>
      </c>
      <c r="G17" s="1">
        <f t="shared" si="1"/>
        <v>2042</v>
      </c>
    </row>
    <row r="18" spans="1:7" ht="12.75">
      <c r="A18" s="27" t="s">
        <v>20</v>
      </c>
      <c r="B18" s="1">
        <v>874.5</v>
      </c>
      <c r="C18" s="1"/>
      <c r="D18" s="1">
        <f t="shared" si="0"/>
        <v>874.5</v>
      </c>
      <c r="E18" s="1"/>
      <c r="F18" s="1">
        <v>1652</v>
      </c>
      <c r="G18" s="1">
        <f t="shared" si="1"/>
        <v>2526.5</v>
      </c>
    </row>
    <row r="19" spans="1:7" ht="12.75">
      <c r="A19" s="27" t="s">
        <v>21</v>
      </c>
      <c r="B19" s="1">
        <v>881.8</v>
      </c>
      <c r="C19" s="1"/>
      <c r="D19" s="1">
        <f t="shared" si="0"/>
        <v>881.8</v>
      </c>
      <c r="E19" s="1"/>
      <c r="F19" s="1">
        <v>734</v>
      </c>
      <c r="G19" s="1">
        <f t="shared" si="1"/>
        <v>1615.8</v>
      </c>
    </row>
    <row r="20" spans="1:7" ht="12.75">
      <c r="A20" s="27" t="s">
        <v>22</v>
      </c>
      <c r="B20" s="1">
        <v>684.2</v>
      </c>
      <c r="C20" s="1"/>
      <c r="D20" s="1">
        <f t="shared" si="0"/>
        <v>684.2</v>
      </c>
      <c r="E20" s="1"/>
      <c r="F20" s="1">
        <v>675</v>
      </c>
      <c r="G20" s="1">
        <f t="shared" si="1"/>
        <v>1359.2</v>
      </c>
    </row>
    <row r="21" spans="1:7" ht="12.75">
      <c r="A21" s="27" t="s">
        <v>3</v>
      </c>
      <c r="B21" s="1">
        <v>11724.6</v>
      </c>
      <c r="C21" s="1"/>
      <c r="D21" s="1">
        <f t="shared" si="0"/>
        <v>11724.6</v>
      </c>
      <c r="E21" s="1"/>
      <c r="F21" s="1">
        <v>23400</v>
      </c>
      <c r="G21" s="1">
        <f t="shared" si="1"/>
        <v>35124.6</v>
      </c>
    </row>
    <row r="22" spans="1:8" ht="12.75">
      <c r="A22" s="1"/>
      <c r="B22" s="1">
        <f>SUM(B2:B21)</f>
        <v>27509.9</v>
      </c>
      <c r="C22" s="1"/>
      <c r="D22" s="1">
        <f>SUM(D2:D21)</f>
        <v>27509.9</v>
      </c>
      <c r="E22" s="1"/>
      <c r="F22" s="1">
        <f>SUM(F2:F21)</f>
        <v>41980</v>
      </c>
      <c r="G22" s="1">
        <f>SUM(G2:G21)</f>
        <v>69489.9</v>
      </c>
      <c r="H22">
        <f>SUM(H2:H21)</f>
        <v>0</v>
      </c>
    </row>
    <row r="25" ht="12.75">
      <c r="C25">
        <v>200.9</v>
      </c>
    </row>
    <row r="26" ht="12.75">
      <c r="C26">
        <v>27096.7</v>
      </c>
    </row>
    <row r="27" ht="12.75">
      <c r="C27">
        <v>86.5</v>
      </c>
    </row>
    <row r="28" spans="2:3" ht="12.75">
      <c r="B28" t="s">
        <v>71</v>
      </c>
      <c r="C28" s="37">
        <f>SUM(C25:C27)</f>
        <v>27384.100000000002</v>
      </c>
    </row>
    <row r="30" spans="2:3" ht="12.75">
      <c r="B30" t="s">
        <v>74</v>
      </c>
      <c r="C30">
        <v>27509.9</v>
      </c>
    </row>
    <row r="32" spans="2:3" ht="12.75">
      <c r="B32" t="s">
        <v>75</v>
      </c>
      <c r="C32">
        <f>C30-C28</f>
        <v>125.79999999999927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alek-fodohod</cp:lastModifiedBy>
  <cp:lastPrinted>2014-10-29T10:09:33Z</cp:lastPrinted>
  <dcterms:created xsi:type="dcterms:W3CDTF">2005-07-06T11:56:32Z</dcterms:created>
  <dcterms:modified xsi:type="dcterms:W3CDTF">2014-10-29T10:09:35Z</dcterms:modified>
  <cp:category/>
  <cp:version/>
  <cp:contentType/>
  <cp:contentStatus/>
</cp:coreProperties>
</file>